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bgov.ch\bern\PRD\AUSTA\6_Statistik\2_Grundlagen_themenübergreifende-Bereiche\2_Publikationen\6_Internet\02\Aktuell\"/>
    </mc:Choice>
  </mc:AlternateContent>
  <xr:revisionPtr revIDLastSave="0" documentId="13_ncr:1_{29C20C5A-5970-41ED-BE38-B4CDCA54D8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2" r:id="rId1"/>
    <sheet name="2023" sheetId="10" r:id="rId2"/>
    <sheet name="2022" sheetId="8" r:id="rId3"/>
    <sheet name="2021" sheetId="1" r:id="rId4"/>
    <sheet name="2020" sheetId="6" r:id="rId5"/>
    <sheet name="2019" sheetId="7" r:id="rId6"/>
  </sheets>
  <definedNames>
    <definedName name="_xlnm.Print_Titles" localSheetId="2">'2022'!$1:$7</definedName>
    <definedName name="_xlnm.Print_Titles" localSheetId="1">'2023'!$1:$7</definedName>
    <definedName name="_xlnm.Print_Titles" localSheetId="0">'2024'!$1:$7</definedName>
    <definedName name="Print_Titles" localSheetId="5">'2019'!$1:$7</definedName>
    <definedName name="Print_Titles" localSheetId="4">'2020'!$1:$7</definedName>
    <definedName name="Print_Titles" localSheetId="3">'2021'!$1:$7</definedName>
    <definedName name="Print_Titles" localSheetId="2">'2022'!$1:$7</definedName>
    <definedName name="Print_Titles" localSheetId="1">'2023'!$1:$7</definedName>
    <definedName name="Print_Titles" localSheetId="0">'2024'!$1:$7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2" l="1"/>
  <c r="H17" i="12"/>
  <c r="H13" i="12"/>
  <c r="E34" i="12" l="1"/>
  <c r="E31" i="12"/>
  <c r="E29" i="12"/>
  <c r="E28" i="12"/>
  <c r="E27" i="12"/>
  <c r="E25" i="12"/>
  <c r="E23" i="12"/>
  <c r="R21" i="12"/>
  <c r="Q21" i="12"/>
  <c r="P21" i="12"/>
  <c r="O21" i="12"/>
  <c r="N21" i="12"/>
  <c r="M21" i="12"/>
  <c r="L21" i="12"/>
  <c r="K21" i="12"/>
  <c r="J21" i="12"/>
  <c r="I21" i="12"/>
  <c r="G21" i="12"/>
  <c r="E20" i="12"/>
  <c r="E19" i="12"/>
  <c r="R17" i="12"/>
  <c r="Q17" i="12"/>
  <c r="P17" i="12"/>
  <c r="O17" i="12"/>
  <c r="N17" i="12"/>
  <c r="M17" i="12"/>
  <c r="L17" i="12"/>
  <c r="K17" i="12"/>
  <c r="J17" i="12"/>
  <c r="I17" i="12"/>
  <c r="G17" i="12"/>
  <c r="E16" i="12"/>
  <c r="E15" i="12"/>
  <c r="R13" i="12"/>
  <c r="Q13" i="12"/>
  <c r="P13" i="12"/>
  <c r="O13" i="12"/>
  <c r="N13" i="12"/>
  <c r="M13" i="12"/>
  <c r="L13" i="12"/>
  <c r="K13" i="12"/>
  <c r="J13" i="12"/>
  <c r="I13" i="12"/>
  <c r="G13" i="12"/>
  <c r="E12" i="12"/>
  <c r="E11" i="12"/>
  <c r="E10" i="12"/>
  <c r="E9" i="12"/>
  <c r="E21" i="12" l="1"/>
  <c r="E13" i="12"/>
  <c r="E17" i="12"/>
  <c r="R21" i="10"/>
  <c r="R17" i="10"/>
  <c r="R13" i="10"/>
  <c r="Q21" i="10" l="1"/>
  <c r="P13" i="10" l="1"/>
  <c r="P21" i="10"/>
  <c r="O21" i="10"/>
  <c r="O17" i="10" l="1"/>
  <c r="O13" i="10"/>
  <c r="N21" i="10" l="1"/>
  <c r="N17" i="10"/>
  <c r="N13" i="10"/>
  <c r="M21" i="10" l="1"/>
  <c r="M17" i="10"/>
  <c r="M13" i="10"/>
  <c r="E12" i="10" l="1"/>
  <c r="E16" i="10"/>
  <c r="E11" i="10" l="1"/>
  <c r="E13" i="10" s="1"/>
  <c r="E10" i="10"/>
  <c r="J17" i="10" l="1"/>
  <c r="J13" i="10"/>
  <c r="I21" i="10" l="1"/>
  <c r="J21" i="10"/>
  <c r="K21" i="10"/>
  <c r="L21" i="10"/>
  <c r="I13" i="10"/>
  <c r="G13" i="10" l="1"/>
  <c r="G17" i="10"/>
  <c r="G21" i="10" l="1"/>
  <c r="H21" i="10"/>
  <c r="H17" i="10"/>
  <c r="H13" i="10"/>
  <c r="H13" i="8" l="1"/>
  <c r="G13" i="8"/>
  <c r="I17" i="10"/>
  <c r="K17" i="10"/>
  <c r="L17" i="10"/>
  <c r="P17" i="10"/>
  <c r="Q17" i="10"/>
  <c r="K13" i="10"/>
  <c r="L13" i="10"/>
  <c r="Q13" i="10"/>
  <c r="E28" i="10" l="1"/>
  <c r="E35" i="10"/>
  <c r="E32" i="10"/>
  <c r="E30" i="10"/>
  <c r="E29" i="10"/>
  <c r="E27" i="10"/>
  <c r="E25" i="10"/>
  <c r="E23" i="10"/>
  <c r="E20" i="10"/>
  <c r="E19" i="10"/>
  <c r="E15" i="10"/>
  <c r="E17" i="10" s="1"/>
  <c r="E9" i="10"/>
  <c r="E21" i="10" l="1"/>
  <c r="E11" i="8"/>
  <c r="P21" i="8"/>
  <c r="R21" i="8"/>
  <c r="R17" i="8"/>
  <c r="Q13" i="8"/>
  <c r="R13" i="8"/>
  <c r="P17" i="8" l="1"/>
  <c r="P13" i="8"/>
  <c r="O13" i="8" l="1"/>
  <c r="N13" i="8" l="1"/>
  <c r="I21" i="8" l="1"/>
  <c r="I17" i="8"/>
  <c r="I13" i="8"/>
  <c r="E32" i="1" l="1"/>
  <c r="E10" i="1"/>
  <c r="O21" i="8"/>
  <c r="J17" i="8"/>
  <c r="L13" i="1"/>
  <c r="M17" i="1"/>
  <c r="K13" i="1"/>
  <c r="E35" i="1"/>
  <c r="L21" i="1"/>
  <c r="K17" i="1"/>
  <c r="E16" i="1"/>
  <c r="I21" i="1"/>
  <c r="J17" i="1"/>
  <c r="Q21" i="1"/>
  <c r="O21" i="1"/>
  <c r="G13" i="1"/>
  <c r="E11" i="1"/>
  <c r="N13" i="1"/>
  <c r="H13" i="1"/>
  <c r="N17" i="1"/>
  <c r="P17" i="1"/>
  <c r="M21" i="1"/>
  <c r="H17" i="1"/>
  <c r="M13" i="1"/>
  <c r="J13" i="1"/>
  <c r="L17" i="1"/>
  <c r="E25" i="1"/>
  <c r="P21" i="1"/>
  <c r="G21" i="1"/>
  <c r="E19" i="1"/>
  <c r="I17" i="1"/>
  <c r="E29" i="1"/>
  <c r="I13" i="1"/>
  <c r="E30" i="1"/>
  <c r="O13" i="1"/>
  <c r="E12" i="1"/>
  <c r="Q17" i="1"/>
  <c r="E28" i="1"/>
  <c r="Q13" i="1"/>
  <c r="P13" i="1"/>
  <c r="E20" i="1"/>
  <c r="K21" i="1"/>
  <c r="E27" i="1"/>
  <c r="E15" i="1"/>
  <c r="G17" i="1"/>
  <c r="E9" i="1"/>
  <c r="N21" i="1"/>
  <c r="O17" i="1"/>
  <c r="J21" i="1"/>
  <c r="E23" i="1"/>
  <c r="H21" i="1"/>
  <c r="K21" i="6"/>
  <c r="N13" i="6"/>
  <c r="N17" i="6"/>
  <c r="E12" i="6"/>
  <c r="L21" i="6"/>
  <c r="N13" i="7"/>
  <c r="J13" i="7"/>
  <c r="R21" i="1" l="1"/>
  <c r="R17" i="1"/>
  <c r="E17" i="1"/>
  <c r="N21" i="8"/>
  <c r="J21" i="8"/>
  <c r="K17" i="8"/>
  <c r="K21" i="8"/>
  <c r="E27" i="8"/>
  <c r="E13" i="1"/>
  <c r="Q21" i="8"/>
  <c r="L21" i="8"/>
  <c r="G17" i="8"/>
  <c r="E15" i="8"/>
  <c r="H17" i="8"/>
  <c r="J13" i="8"/>
  <c r="N17" i="8"/>
  <c r="L17" i="8"/>
  <c r="K13" i="8"/>
  <c r="E29" i="8"/>
  <c r="E30" i="8"/>
  <c r="O17" i="8"/>
  <c r="M13" i="8"/>
  <c r="M17" i="8"/>
  <c r="E10" i="8"/>
  <c r="G21" i="8"/>
  <c r="E19" i="8"/>
  <c r="E23" i="8"/>
  <c r="Q17" i="8"/>
  <c r="E25" i="8"/>
  <c r="E32" i="8"/>
  <c r="E21" i="1"/>
  <c r="M21" i="8"/>
  <c r="E35" i="8"/>
  <c r="L13" i="8"/>
  <c r="H21" i="8"/>
  <c r="E9" i="8"/>
  <c r="R13" i="1"/>
  <c r="R13" i="6"/>
  <c r="E20" i="6"/>
  <c r="O13" i="6"/>
  <c r="I13" i="6"/>
  <c r="I17" i="6"/>
  <c r="M21" i="6"/>
  <c r="E25" i="6"/>
  <c r="Q13" i="6"/>
  <c r="E15" i="6"/>
  <c r="G17" i="6"/>
  <c r="E23" i="6"/>
  <c r="J17" i="6"/>
  <c r="I21" i="6"/>
  <c r="J13" i="6"/>
  <c r="M13" i="6"/>
  <c r="Q17" i="6"/>
  <c r="K17" i="6"/>
  <c r="M17" i="6"/>
  <c r="K13" i="6"/>
  <c r="E29" i="6"/>
  <c r="E11" i="6"/>
  <c r="E13" i="6" s="1"/>
  <c r="G13" i="6"/>
  <c r="G21" i="6"/>
  <c r="E19" i="6"/>
  <c r="E30" i="6"/>
  <c r="E10" i="6"/>
  <c r="E35" i="6"/>
  <c r="E16" i="6"/>
  <c r="O21" i="6"/>
  <c r="E28" i="6"/>
  <c r="P21" i="6"/>
  <c r="H13" i="6"/>
  <c r="H21" i="6"/>
  <c r="P13" i="6"/>
  <c r="P17" i="6"/>
  <c r="J21" i="6"/>
  <c r="L13" i="6"/>
  <c r="E27" i="6"/>
  <c r="Q21" i="6"/>
  <c r="E9" i="6"/>
  <c r="L17" i="6"/>
  <c r="H17" i="6"/>
  <c r="E32" i="6"/>
  <c r="O17" i="6"/>
  <c r="N21" i="6"/>
  <c r="E35" i="7"/>
  <c r="E32" i="7"/>
  <c r="E30" i="7"/>
  <c r="E29" i="7"/>
  <c r="E28" i="7"/>
  <c r="E27" i="7"/>
  <c r="E19" i="7"/>
  <c r="Q21" i="7"/>
  <c r="L21" i="7"/>
  <c r="N21" i="7"/>
  <c r="M21" i="7"/>
  <c r="J21" i="7"/>
  <c r="O21" i="7"/>
  <c r="G21" i="7"/>
  <c r="P21" i="7"/>
  <c r="H21" i="7"/>
  <c r="I21" i="7"/>
  <c r="K21" i="7"/>
  <c r="E15" i="7"/>
  <c r="K17" i="7"/>
  <c r="L17" i="7"/>
  <c r="Q17" i="7"/>
  <c r="P17" i="7"/>
  <c r="H17" i="7"/>
  <c r="O17" i="7"/>
  <c r="I17" i="7"/>
  <c r="N17" i="7"/>
  <c r="R17" i="7"/>
  <c r="J17" i="7"/>
  <c r="M17" i="7"/>
  <c r="E11" i="7"/>
  <c r="Q13" i="7"/>
  <c r="P13" i="7"/>
  <c r="O13" i="7"/>
  <c r="M13" i="7"/>
  <c r="L13" i="7"/>
  <c r="K13" i="7"/>
  <c r="I13" i="7"/>
  <c r="H13" i="7"/>
  <c r="E10" i="7"/>
  <c r="E9" i="7"/>
  <c r="G17" i="7"/>
  <c r="E23" i="7"/>
  <c r="E25" i="7"/>
  <c r="E17" i="6" l="1"/>
  <c r="E20" i="8"/>
  <c r="E21" i="8" s="1"/>
  <c r="E12" i="8"/>
  <c r="E13" i="8" s="1"/>
  <c r="E16" i="8"/>
  <c r="E17" i="8" s="1"/>
  <c r="E21" i="6"/>
  <c r="R17" i="6"/>
  <c r="R21" i="6"/>
  <c r="R21" i="7"/>
  <c r="E20" i="7"/>
  <c r="E16" i="7"/>
  <c r="R13" i="7"/>
  <c r="E12" i="7"/>
  <c r="E17" i="7" l="1"/>
  <c r="E21" i="7"/>
  <c r="E13" i="7"/>
  <c r="G13" i="7"/>
</calcChain>
</file>

<file path=xl/sharedStrings.xml><?xml version="1.0" encoding="utf-8"?>
<sst xmlns="http://schemas.openxmlformats.org/spreadsheetml/2006/main" count="390" uniqueCount="63">
  <si>
    <t>Statistik Stadt Bern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</si>
  <si>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</si>
  <si>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</si>
  <si>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</si>
  <si>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</si>
  <si>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</si>
  <si>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</si>
  <si>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</si>
  <si>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</si>
  <si>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</si>
  <si>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</si>
  <si>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</si>
  <si>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</si>
  <si>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nach Monat</t>
  </si>
  <si>
    <t>Stadt Bern</t>
  </si>
  <si>
    <t>Lufttemperatur</t>
  </si>
  <si>
    <t>ºC</t>
  </si>
  <si>
    <t>Sonnenscheindauer</t>
  </si>
  <si>
    <t>Std.</t>
  </si>
  <si>
    <t>Niederschlagsmenge</t>
  </si>
  <si>
    <t>mm</t>
  </si>
  <si>
    <t>Schneefall</t>
  </si>
  <si>
    <t>cm</t>
  </si>
  <si>
    <t>Windgeschwindigkeit Böenspitze</t>
  </si>
  <si>
    <t>km/h</t>
  </si>
  <si>
    <t>Zahl der Tage mit</t>
  </si>
  <si>
    <t xml:space="preserve">Heiztage </t>
  </si>
  <si>
    <t>absolutes Minimum</t>
  </si>
  <si>
    <t>absolutes Maximum</t>
  </si>
  <si>
    <t>Neuschnee</t>
  </si>
  <si>
    <t>Niederschlag (0.3 mm und mehr)</t>
  </si>
  <si>
    <t>Gewitter</t>
  </si>
  <si>
    <t>Temperaturminimum unter 0 ºC (Frosttage)</t>
  </si>
  <si>
    <t>Temp. max. 25 ºC und mehr (Sommertage)</t>
  </si>
  <si>
    <t>Tage mit Mitteltemperatur von 12 ºC oder weniger</t>
  </si>
  <si>
    <t>temperatur (20 ºC) und der Tagesmitteltemp. aller Heiztage</t>
  </si>
  <si>
    <t>Jahr</t>
  </si>
  <si>
    <t>T 02.04.510i</t>
  </si>
  <si>
    <t>2021</t>
  </si>
  <si>
    <r>
      <t>Normwert</t>
    </r>
    <r>
      <rPr>
        <i/>
        <vertAlign val="superscript"/>
        <sz val="8"/>
        <color theme="1"/>
        <rFont val="Arial"/>
        <family val="2"/>
      </rPr>
      <t>1</t>
    </r>
  </si>
  <si>
    <t>Abweichung vom Normwert</t>
  </si>
  <si>
    <t>Datenquelle: MeteoSchweiz</t>
  </si>
  <si>
    <t>Mittel</t>
  </si>
  <si>
    <t>Total</t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</si>
  <si>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Normwerte (Normperiode 1981 bis 2010) der Wetterstation Bern/Zollikofen</t>
    </r>
  </si>
  <si>
    <t>Summe der täglichen Differenzen zwischen Raum-</t>
  </si>
  <si>
    <t>2019</t>
  </si>
  <si>
    <t>2020</t>
  </si>
  <si>
    <t>2022</t>
  </si>
  <si>
    <t>Wetterstation Bern/Zollikofen</t>
  </si>
  <si>
    <t>Witterungsdaten nach Monaten 2021</t>
  </si>
  <si>
    <t>Witterungsdaten nach Monaten 2022</t>
  </si>
  <si>
    <t>Witterungsdaten nach Monaten 2020</t>
  </si>
  <si>
    <t>Witterungsdaten nach Monaten 2019</t>
  </si>
  <si>
    <t>Heizgradtage</t>
  </si>
  <si>
    <r>
      <rPr>
        <i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Normwerte (Normperiode 1991 bis 2020) der Wetterstation Bern/Zollikofen</t>
    </r>
  </si>
  <si>
    <t>…</t>
  </si>
  <si>
    <t>2023</t>
  </si>
  <si>
    <t>Witterungsdaten nach Monat 2023</t>
  </si>
  <si>
    <t>Datenquelle: MeteoSchweiz (Datenstand: 18.1.2024)</t>
  </si>
  <si>
    <t>Witterungsdaten nach Monat 2024</t>
  </si>
  <si>
    <t>2024</t>
  </si>
  <si>
    <t>Datenquelle: MeteoSchweiz (Datenstand: 18.4.2024)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</si>
</sst>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0.0;\–\ ##0.0;\–"/>
    <numFmt numFmtId="165" formatCode="#\ ##0;\–\ #\ ##0;\–"/>
    <numFmt numFmtId="166" formatCode="##0;\–\ ##0;\–"/>
  </numFmts>
  <fonts count="1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b/>
      <sz val="8"/>
      <color theme="1"/>
      <name val="Arial"/>
      <family val="2"/>
    </font>
    <font>
      <sz val="10"/>
      <name val="MS Sans Serif"/>
    </font>
    <font>
      <sz val="12"/>
      <name val="Times New Roman"/>
      <family val="1"/>
    </font>
    <font>
      <sz val="8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right" vertical="top"/>
    </xf>
    <xf numFmtId="0" fontId="1" fillId="0" borderId="1" xfId="0" quotePrefix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164" fontId="1" fillId="0" borderId="0" xfId="0" applyNumberFormat="1" applyFont="1"/>
    <xf numFmtId="0" fontId="8" fillId="2" borderId="0" xfId="0" applyFont="1" applyFill="1" applyAlignment="1">
      <alignment horizontal="right"/>
    </xf>
    <xf numFmtId="166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6" fontId="1" fillId="0" borderId="2" xfId="0" applyNumberFormat="1" applyFont="1" applyBorder="1"/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6" fontId="1" fillId="0" borderId="1" xfId="0" applyNumberFormat="1" applyFont="1" applyBorder="1"/>
    <xf numFmtId="166" fontId="9" fillId="0" borderId="0" xfId="0" applyNumberFormat="1" applyFont="1"/>
    <xf numFmtId="0" fontId="1" fillId="0" borderId="2" xfId="0" applyFont="1" applyBorder="1" applyAlignment="1">
      <alignment horizontal="left"/>
    </xf>
    <xf numFmtId="0" fontId="8" fillId="0" borderId="1" xfId="0" applyFont="1" applyBorder="1" applyAlignment="1">
      <alignment horizontal="right" vertical="top" wrapText="1"/>
    </xf>
    <xf numFmtId="166" fontId="8" fillId="0" borderId="0" xfId="0" applyNumberFormat="1" applyFont="1"/>
    <xf numFmtId="0" fontId="8" fillId="0" borderId="2" xfId="0" quotePrefix="1" applyFont="1" applyBorder="1" applyAlignment="1">
      <alignment horizontal="right" vertical="top"/>
    </xf>
    <xf numFmtId="0" fontId="1" fillId="0" borderId="3" xfId="0" quotePrefix="1" applyFont="1" applyBorder="1" applyAlignment="1">
      <alignment horizontal="right" vertical="top"/>
    </xf>
    <xf numFmtId="164" fontId="8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1" xfId="0" applyNumberFormat="1" applyFont="1" applyBorder="1"/>
    <xf numFmtId="165" fontId="8" fillId="0" borderId="0" xfId="0" applyNumberFormat="1" applyFont="1"/>
    <xf numFmtId="166" fontId="8" fillId="0" borderId="2" xfId="0" applyNumberFormat="1" applyFont="1" applyBorder="1"/>
    <xf numFmtId="166" fontId="1" fillId="0" borderId="0" xfId="0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/>
    <xf numFmtId="0" fontId="1" fillId="0" borderId="0" xfId="0" applyFont="1" applyAlignment="1">
      <alignment horizontal="left"/>
    </xf>
  </cellXfs>
  <cellStyles count="4">
    <cellStyle name="Komma 2" xfId="3" xr:uid="{011CADF9-7702-4A95-8837-198524052BD7}"/>
    <cellStyle name="Normal_Gewichtung Übergang EVE-LIK (V.2)" xfId="2" xr:uid="{462553F4-47AC-4A7D-9B88-94C21D34B668}"/>
    <cellStyle name="Standard" xfId="0" builtinId="0"/>
    <cellStyle name="Standard 2" xfId="1" xr:uid="{30F2A74A-1B89-452E-B6BB-F19E9C6C2519}"/>
  </cellStyles>
  <dxfs count="0"/>
  <tableStyles count="0" defaultTableStyle="TableStyleMedium2" defaultPivotStyle="PivotStyleLight16"/>
  <colors>
    <mruColors>
      <color rgb="FF0000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BD3257-2DCF-49E5-9288-67CCB5F5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84D7B6C-ADE5-477E-B40D-1EE1E2873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5205D1C-CC63-4434-BB6F-3931C798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93991</xdr:colOff>
      <xdr:row>1</xdr:row>
      <xdr:rowOff>86475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BF1174A-5165-491A-A48F-9AABBB0CF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D049B8-5152-41D5-A48B-ADD69C04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93991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F7D574-F284-4EBB-B906-98FABF341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8341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9051-2FF1-4B28-B401-E1B6C135D96D}">
  <dimension ref="A1:R3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3.5703125" style="5" customWidth="1"/>
    <col min="2" max="2" width="44.5703125" style="5" bestFit="1" customWidth="1"/>
    <col min="3" max="3" width="4.140625" style="2" bestFit="1" customWidth="1"/>
    <col min="4" max="4" width="2.7109375" style="1" customWidth="1"/>
    <col min="5" max="5" width="7.7109375" style="1" customWidth="1"/>
    <col min="6" max="6" width="2.7109375" style="1" customWidth="1"/>
    <col min="7" max="18" width="6.285156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x14ac:dyDescent="0.25">
      <c r="A3" s="6" t="s">
        <v>60</v>
      </c>
      <c r="B3" s="6"/>
      <c r="C3" s="17"/>
    </row>
    <row r="4" spans="1:18" s="4" customFormat="1" ht="15.75" x14ac:dyDescent="0.25">
      <c r="A4" s="7" t="s">
        <v>14</v>
      </c>
      <c r="B4" s="7"/>
      <c r="C4" s="18"/>
    </row>
    <row r="5" spans="1:18" x14ac:dyDescent="0.2">
      <c r="R5" s="15" t="s">
        <v>37</v>
      </c>
    </row>
    <row r="6" spans="1:18" s="12" customFormat="1" ht="11.25" customHeight="1" x14ac:dyDescent="0.2">
      <c r="A6" s="10"/>
      <c r="B6" s="10"/>
      <c r="C6" s="10"/>
      <c r="D6" s="10"/>
      <c r="E6" s="30" t="s">
        <v>36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13</v>
      </c>
    </row>
    <row r="7" spans="1:18" s="12" customFormat="1" ht="11.25" customHeight="1" x14ac:dyDescent="0.2">
      <c r="A7" s="13"/>
      <c r="B7" s="13"/>
      <c r="C7" s="13"/>
      <c r="D7" s="13"/>
      <c r="E7" s="32" t="s">
        <v>61</v>
      </c>
      <c r="F7" s="13"/>
      <c r="G7" s="33" t="s">
        <v>1</v>
      </c>
      <c r="H7" s="33" t="s">
        <v>2</v>
      </c>
      <c r="I7" s="33" t="s">
        <v>3</v>
      </c>
      <c r="J7" s="33" t="s">
        <v>4</v>
      </c>
      <c r="K7" s="33" t="s">
        <v>5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3" t="s">
        <v>11</v>
      </c>
      <c r="R7" s="33" t="s">
        <v>12</v>
      </c>
    </row>
    <row r="8" spans="1:18" x14ac:dyDescent="0.2">
      <c r="A8" s="9" t="s">
        <v>15</v>
      </c>
      <c r="D8" s="16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B9" s="5" t="s">
        <v>27</v>
      </c>
      <c r="C9" s="2" t="s">
        <v>16</v>
      </c>
      <c r="D9" s="14"/>
      <c r="E9" s="34">
        <f>MIN(G9:R9)</f>
        <v>-10.7</v>
      </c>
      <c r="F9" s="14"/>
      <c r="G9" s="14">
        <v>-10.7</v>
      </c>
      <c r="H9" s="14">
        <v>-3.3</v>
      </c>
      <c r="I9" s="14">
        <v>-2.6</v>
      </c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">
      <c r="B10" s="5" t="s">
        <v>28</v>
      </c>
      <c r="C10" s="2" t="s">
        <v>16</v>
      </c>
      <c r="D10" s="14"/>
      <c r="E10" s="34">
        <f>MAX(G10:R10)</f>
        <v>18.399999999999999</v>
      </c>
      <c r="F10" s="14"/>
      <c r="G10" s="14">
        <v>14.1</v>
      </c>
      <c r="H10" s="14">
        <v>15</v>
      </c>
      <c r="I10" s="14">
        <v>18.399999999999999</v>
      </c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">
      <c r="B11" s="5" t="s">
        <v>42</v>
      </c>
      <c r="C11" s="2" t="s">
        <v>16</v>
      </c>
      <c r="D11" s="14"/>
      <c r="E11" s="34">
        <f>AVERAGE(G11:R11)</f>
        <v>5.2</v>
      </c>
      <c r="F11" s="14"/>
      <c r="G11" s="14">
        <v>2.1</v>
      </c>
      <c r="H11" s="14">
        <v>6.2</v>
      </c>
      <c r="I11" s="14">
        <v>7.3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">
      <c r="B12" s="22" t="s">
        <v>39</v>
      </c>
      <c r="C12" s="2" t="s">
        <v>16</v>
      </c>
      <c r="D12" s="23"/>
      <c r="E12" s="35">
        <f>IF(R12="",AVERAGE(G12:R12),9.3)</f>
        <v>2.1666666666666665</v>
      </c>
      <c r="F12" s="23"/>
      <c r="G12" s="23">
        <v>0.2</v>
      </c>
      <c r="H12" s="23">
        <v>1.1000000000000001</v>
      </c>
      <c r="I12" s="23">
        <v>5.2</v>
      </c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">
      <c r="B13" s="5" t="s">
        <v>40</v>
      </c>
      <c r="C13" s="2" t="s">
        <v>16</v>
      </c>
      <c r="D13" s="14"/>
      <c r="E13" s="34">
        <f>E11-E12</f>
        <v>3.0333333333333337</v>
      </c>
      <c r="F13" s="14"/>
      <c r="G13" s="14">
        <f>IF(G11="","",G11-G12)</f>
        <v>1.9000000000000001</v>
      </c>
      <c r="H13" s="14">
        <f>IF(H11="","",H11-H12)</f>
        <v>5.0999999999999996</v>
      </c>
      <c r="I13" s="14">
        <f>IF(I11="","",I11-I12)</f>
        <v>2.0999999999999996</v>
      </c>
      <c r="J13" s="14" t="str">
        <f>IF(J11="","",J11-J12)</f>
        <v/>
      </c>
      <c r="K13" s="14" t="str">
        <f t="shared" ref="K13:Q13" si="0">IF(K11="","",K11-K12)</f>
        <v/>
      </c>
      <c r="L13" s="14" t="str">
        <f t="shared" si="0"/>
        <v/>
      </c>
      <c r="M13" s="14" t="str">
        <f>IF(M11="","",M11-M12)</f>
        <v/>
      </c>
      <c r="N13" s="14" t="str">
        <f>IF(N11="","",N11-N12)</f>
        <v/>
      </c>
      <c r="O13" s="14" t="str">
        <f>IF(O11="","",O11-O12)</f>
        <v/>
      </c>
      <c r="P13" s="14" t="str">
        <f>IF(P11="","",P11-P12)</f>
        <v/>
      </c>
      <c r="Q13" s="14" t="str">
        <f t="shared" si="0"/>
        <v/>
      </c>
      <c r="R13" s="14" t="str">
        <f>IF(R11="","",R11-R12)</f>
        <v/>
      </c>
    </row>
    <row r="14" spans="1:18" x14ac:dyDescent="0.2">
      <c r="A14" s="24" t="s">
        <v>17</v>
      </c>
      <c r="B14" s="25"/>
      <c r="C14" s="26"/>
      <c r="D14" s="27"/>
      <c r="E14" s="3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B15" s="5" t="s">
        <v>43</v>
      </c>
      <c r="C15" s="2" t="s">
        <v>18</v>
      </c>
      <c r="D15" s="16"/>
      <c r="E15" s="37">
        <f>SUM(G15:R15)</f>
        <v>259</v>
      </c>
      <c r="F15" s="16"/>
      <c r="G15" s="16">
        <v>61.2</v>
      </c>
      <c r="H15" s="16">
        <v>90.2</v>
      </c>
      <c r="I15" s="16">
        <v>107.6</v>
      </c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2">
      <c r="B16" s="22" t="s">
        <v>39</v>
      </c>
      <c r="C16" s="2" t="s">
        <v>18</v>
      </c>
      <c r="D16" s="28"/>
      <c r="E16" s="38">
        <f>IF(R16="",SUM(G16:R16),1797)</f>
        <v>311</v>
      </c>
      <c r="F16" s="28"/>
      <c r="G16" s="28">
        <v>66</v>
      </c>
      <c r="H16" s="28">
        <v>94</v>
      </c>
      <c r="I16" s="28">
        <v>151</v>
      </c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9"/>
      <c r="B17" s="5" t="s">
        <v>40</v>
      </c>
      <c r="C17" s="19" t="s">
        <v>18</v>
      </c>
      <c r="D17" s="21"/>
      <c r="E17" s="39">
        <f>E15-E16</f>
        <v>-52</v>
      </c>
      <c r="F17" s="21"/>
      <c r="G17" s="16">
        <f>IF(G15="","",G15-G16)</f>
        <v>-4.7999999999999972</v>
      </c>
      <c r="H17" s="16">
        <f>IF(H15="","",H15-H16)</f>
        <v>-3.7999999999999972</v>
      </c>
      <c r="I17" s="16">
        <f t="shared" ref="I17:Q17" si="1">IF(I15="","",I15-I16)</f>
        <v>-43.400000000000006</v>
      </c>
      <c r="J17" s="16" t="str">
        <f>IF(J15="","",J15-J16)</f>
        <v/>
      </c>
      <c r="K17" s="16" t="str">
        <f t="shared" si="1"/>
        <v/>
      </c>
      <c r="L17" s="16" t="str">
        <f t="shared" si="1"/>
        <v/>
      </c>
      <c r="M17" s="16" t="str">
        <f>IF(M15="","",M15-M16)</f>
        <v/>
      </c>
      <c r="N17" s="16" t="str">
        <f>IF(N15="","",N15-N16)</f>
        <v/>
      </c>
      <c r="O17" s="16" t="str">
        <f>IF(O15="","",O15-O16)</f>
        <v/>
      </c>
      <c r="P17" s="16" t="str">
        <f t="shared" si="1"/>
        <v/>
      </c>
      <c r="Q17" s="16" t="str">
        <f t="shared" si="1"/>
        <v/>
      </c>
      <c r="R17" s="16" t="str">
        <f>IF(R15="","",R15-R16)</f>
        <v/>
      </c>
    </row>
    <row r="18" spans="1:18" x14ac:dyDescent="0.2">
      <c r="A18" s="24" t="s">
        <v>19</v>
      </c>
      <c r="B18" s="25"/>
      <c r="C18" s="26"/>
      <c r="D18" s="27"/>
      <c r="E18" s="3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B19" s="5" t="s">
        <v>43</v>
      </c>
      <c r="C19" s="2" t="s">
        <v>20</v>
      </c>
      <c r="D19" s="16"/>
      <c r="E19" s="37">
        <f>SUM(G19:R19)</f>
        <v>201.8</v>
      </c>
      <c r="F19" s="16"/>
      <c r="G19" s="16">
        <v>79.2</v>
      </c>
      <c r="H19" s="16">
        <v>40.9</v>
      </c>
      <c r="I19" s="16">
        <v>81.7</v>
      </c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">
      <c r="B20" s="22" t="s">
        <v>39</v>
      </c>
      <c r="C20" s="2" t="s">
        <v>20</v>
      </c>
      <c r="D20" s="28"/>
      <c r="E20" s="38">
        <f>IF(R20="",SUM(G20:R20),1022)</f>
        <v>181</v>
      </c>
      <c r="F20" s="28"/>
      <c r="G20" s="28">
        <v>60</v>
      </c>
      <c r="H20" s="28">
        <v>56</v>
      </c>
      <c r="I20" s="28">
        <v>65</v>
      </c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9"/>
      <c r="B21" s="5" t="s">
        <v>40</v>
      </c>
      <c r="C21" s="19" t="s">
        <v>20</v>
      </c>
      <c r="D21" s="21"/>
      <c r="E21" s="39">
        <f>E19-E20</f>
        <v>20.800000000000011</v>
      </c>
      <c r="F21" s="21"/>
      <c r="G21" s="16">
        <f>IF(G19="","",G19-G20)</f>
        <v>19.200000000000003</v>
      </c>
      <c r="H21" s="16">
        <f>IF(H19="","",H19-H20)</f>
        <v>-15.100000000000001</v>
      </c>
      <c r="I21" s="16">
        <f t="shared" ref="I21:Q21" si="2">IF(I19="","",I19-I20)</f>
        <v>16.700000000000003</v>
      </c>
      <c r="J21" s="16" t="str">
        <f t="shared" si="2"/>
        <v/>
      </c>
      <c r="K21" s="16" t="str">
        <f t="shared" si="2"/>
        <v/>
      </c>
      <c r="L21" s="16" t="str">
        <f t="shared" si="2"/>
        <v/>
      </c>
      <c r="M21" s="16" t="str">
        <f t="shared" si="2"/>
        <v/>
      </c>
      <c r="N21" s="16" t="str">
        <f t="shared" si="2"/>
        <v/>
      </c>
      <c r="O21" s="16" t="str">
        <f t="shared" si="2"/>
        <v/>
      </c>
      <c r="P21" s="16" t="str">
        <f t="shared" si="2"/>
        <v/>
      </c>
      <c r="Q21" s="16" t="str">
        <f t="shared" si="2"/>
        <v/>
      </c>
      <c r="R21" s="16" t="str">
        <f>IF(R19="","",R19-R20)</f>
        <v/>
      </c>
    </row>
    <row r="22" spans="1:18" x14ac:dyDescent="0.2">
      <c r="A22" s="24" t="s">
        <v>21</v>
      </c>
      <c r="B22" s="25"/>
      <c r="C22" s="26"/>
      <c r="D22" s="27"/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9"/>
      <c r="B23" s="29" t="s">
        <v>29</v>
      </c>
      <c r="C23" s="19" t="s">
        <v>22</v>
      </c>
      <c r="D23" s="21"/>
      <c r="E23" s="45">
        <f>SUM(G23:R23)</f>
        <v>11</v>
      </c>
      <c r="F23" s="21"/>
      <c r="G23" s="21">
        <v>11</v>
      </c>
      <c r="H23" s="21">
        <v>0</v>
      </c>
      <c r="I23" s="21">
        <v>0</v>
      </c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">
      <c r="A24" s="24" t="s">
        <v>23</v>
      </c>
      <c r="B24" s="25"/>
      <c r="C24" s="26"/>
      <c r="D24" s="27"/>
      <c r="E24" s="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9"/>
      <c r="B25" s="29" t="s">
        <v>28</v>
      </c>
      <c r="C25" s="19" t="s">
        <v>24</v>
      </c>
      <c r="D25" s="21"/>
      <c r="E25" s="42">
        <f>MAX(G25:R25)</f>
        <v>76.7</v>
      </c>
      <c r="F25" s="21"/>
      <c r="G25" s="21">
        <v>76.7</v>
      </c>
      <c r="H25" s="21">
        <v>73.099999999999994</v>
      </c>
      <c r="I25" s="21">
        <v>72</v>
      </c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">
      <c r="A26" s="24" t="s">
        <v>25</v>
      </c>
      <c r="B26" s="25"/>
      <c r="C26" s="26"/>
      <c r="D26" s="27"/>
      <c r="E26" s="4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5" t="s">
        <v>30</v>
      </c>
      <c r="D27" s="16"/>
      <c r="E27" s="16">
        <f>SUM(G27:R27)</f>
        <v>43</v>
      </c>
      <c r="F27" s="16"/>
      <c r="G27" s="16">
        <v>12</v>
      </c>
      <c r="H27" s="16">
        <v>13</v>
      </c>
      <c r="I27" s="16">
        <v>18</v>
      </c>
      <c r="J27" s="16"/>
      <c r="K27" s="16"/>
      <c r="L27" s="16"/>
      <c r="M27" s="16"/>
      <c r="N27" s="16"/>
      <c r="O27" s="16"/>
      <c r="P27" s="16"/>
      <c r="Q27" s="16"/>
      <c r="R27" s="16"/>
    </row>
    <row r="28" spans="1:18" x14ac:dyDescent="0.2">
      <c r="B28" s="5" t="s">
        <v>32</v>
      </c>
      <c r="D28" s="16"/>
      <c r="E28" s="16">
        <f>SUM(G28:R28)</f>
        <v>34</v>
      </c>
      <c r="F28" s="16"/>
      <c r="G28" s="16">
        <v>19</v>
      </c>
      <c r="H28" s="16">
        <v>8</v>
      </c>
      <c r="I28" s="16">
        <v>7</v>
      </c>
      <c r="J28" s="16"/>
      <c r="K28" s="16"/>
      <c r="L28" s="16"/>
      <c r="M28" s="16"/>
      <c r="N28" s="16"/>
      <c r="O28" s="16"/>
      <c r="P28" s="16"/>
      <c r="Q28" s="16"/>
      <c r="R28" s="16"/>
    </row>
    <row r="29" spans="1:18" x14ac:dyDescent="0.2">
      <c r="A29" s="20"/>
      <c r="B29" s="20" t="s">
        <v>33</v>
      </c>
      <c r="C29" s="19"/>
      <c r="D29" s="21"/>
      <c r="E29" s="21">
        <f>SUM(G29:R29)</f>
        <v>0</v>
      </c>
      <c r="F29" s="21"/>
      <c r="G29" s="21">
        <v>0</v>
      </c>
      <c r="H29" s="21">
        <v>0</v>
      </c>
      <c r="I29" s="21">
        <v>0</v>
      </c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">
      <c r="A30" s="24" t="s">
        <v>26</v>
      </c>
      <c r="B30" s="25"/>
      <c r="C30" s="26"/>
      <c r="D30" s="27"/>
      <c r="E30" s="43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A31" s="20"/>
      <c r="B31" s="20" t="s">
        <v>34</v>
      </c>
      <c r="C31" s="19"/>
      <c r="D31" s="21"/>
      <c r="E31" s="21">
        <f>SUM(G31:R31)</f>
        <v>91</v>
      </c>
      <c r="F31" s="21"/>
      <c r="G31" s="21">
        <v>31</v>
      </c>
      <c r="H31" s="21">
        <v>29</v>
      </c>
      <c r="I31" s="21">
        <v>31</v>
      </c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">
      <c r="A32" s="9" t="s">
        <v>54</v>
      </c>
      <c r="D32" s="16"/>
      <c r="E32" s="43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x14ac:dyDescent="0.2">
      <c r="A33" s="1"/>
      <c r="B33" s="1" t="s">
        <v>45</v>
      </c>
      <c r="D33" s="16"/>
      <c r="E33" s="4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20"/>
      <c r="B34" s="20" t="s">
        <v>35</v>
      </c>
      <c r="C34" s="19"/>
      <c r="D34" s="21"/>
      <c r="E34" s="44">
        <f>SUM(G34:R34)</f>
        <v>1347.1</v>
      </c>
      <c r="F34" s="21"/>
      <c r="G34" s="21">
        <v>554.1</v>
      </c>
      <c r="H34" s="21">
        <v>399.9</v>
      </c>
      <c r="I34" s="21">
        <v>393.1</v>
      </c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1.25" customHeight="1" x14ac:dyDescent="0.2">
      <c r="A35" s="1"/>
      <c r="B35" s="1"/>
      <c r="R35" s="8" t="s">
        <v>0</v>
      </c>
    </row>
    <row r="36" spans="1:18" ht="11.25" customHeight="1" x14ac:dyDescent="0.2">
      <c r="A36" s="46" t="s">
        <v>49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18" ht="11.25" customHeight="1" x14ac:dyDescent="0.2">
      <c r="A37" s="46" t="s">
        <v>55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x14ac:dyDescent="0.2">
      <c r="R38" s="2" t="s">
        <v>62</v>
      </c>
    </row>
  </sheetData>
  <mergeCells count="2">
    <mergeCell ref="A36:R36"/>
    <mergeCell ref="A37:R37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9C1C-6075-4C44-B88C-F53D3D294DCB}">
  <dimension ref="A1:R39"/>
  <sheetViews>
    <sheetView showGridLines="0" zoomScaleNormal="100" workbookViewId="0"/>
  </sheetViews>
  <sheetFormatPr baseColWidth="10" defaultColWidth="11.42578125" defaultRowHeight="11.25" x14ac:dyDescent="0.2"/>
  <cols>
    <col min="1" max="1" width="3.5703125" style="5" customWidth="1"/>
    <col min="2" max="2" width="44.5703125" style="5" bestFit="1" customWidth="1"/>
    <col min="3" max="3" width="4.140625" style="2" bestFit="1" customWidth="1"/>
    <col min="4" max="4" width="2.7109375" style="1" customWidth="1"/>
    <col min="5" max="5" width="7.7109375" style="1" customWidth="1"/>
    <col min="6" max="6" width="2.7109375" style="1" customWidth="1"/>
    <col min="7" max="18" width="6.285156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x14ac:dyDescent="0.25">
      <c r="A3" s="6" t="s">
        <v>58</v>
      </c>
      <c r="B3" s="6"/>
      <c r="C3" s="17"/>
    </row>
    <row r="4" spans="1:18" s="4" customFormat="1" ht="15.75" x14ac:dyDescent="0.25">
      <c r="A4" s="7" t="s">
        <v>14</v>
      </c>
      <c r="B4" s="7"/>
      <c r="C4" s="18"/>
    </row>
    <row r="5" spans="1:18" x14ac:dyDescent="0.2">
      <c r="R5" s="15" t="s">
        <v>37</v>
      </c>
    </row>
    <row r="6" spans="1:18" s="12" customFormat="1" ht="11.25" customHeight="1" x14ac:dyDescent="0.2">
      <c r="A6" s="10"/>
      <c r="B6" s="10"/>
      <c r="C6" s="10"/>
      <c r="D6" s="10"/>
      <c r="E6" s="30" t="s">
        <v>36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13</v>
      </c>
    </row>
    <row r="7" spans="1:18" s="12" customFormat="1" ht="11.25" customHeight="1" x14ac:dyDescent="0.2">
      <c r="A7" s="13"/>
      <c r="B7" s="13"/>
      <c r="C7" s="13"/>
      <c r="D7" s="13"/>
      <c r="E7" s="32" t="s">
        <v>57</v>
      </c>
      <c r="F7" s="13"/>
      <c r="G7" s="33" t="s">
        <v>1</v>
      </c>
      <c r="H7" s="33" t="s">
        <v>2</v>
      </c>
      <c r="I7" s="33" t="s">
        <v>3</v>
      </c>
      <c r="J7" s="33" t="s">
        <v>4</v>
      </c>
      <c r="K7" s="33" t="s">
        <v>5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3" t="s">
        <v>11</v>
      </c>
      <c r="R7" s="33" t="s">
        <v>12</v>
      </c>
    </row>
    <row r="8" spans="1:18" x14ac:dyDescent="0.2">
      <c r="A8" s="9" t="s">
        <v>15</v>
      </c>
      <c r="D8" s="16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B9" s="5" t="s">
        <v>27</v>
      </c>
      <c r="C9" s="2" t="s">
        <v>16</v>
      </c>
      <c r="D9" s="14"/>
      <c r="E9" s="34">
        <f>MIN(G9:R9)</f>
        <v>-14.1</v>
      </c>
      <c r="F9" s="14"/>
      <c r="G9" s="14">
        <v>-14.1</v>
      </c>
      <c r="H9" s="14">
        <v>-7.5</v>
      </c>
      <c r="I9" s="14">
        <v>-4.2</v>
      </c>
      <c r="J9" s="14">
        <v>-2.9</v>
      </c>
      <c r="K9" s="14">
        <v>5</v>
      </c>
      <c r="L9" s="14">
        <v>8.1999999999999993</v>
      </c>
      <c r="M9" s="14">
        <v>10.8</v>
      </c>
      <c r="N9" s="14">
        <v>8.4</v>
      </c>
      <c r="O9" s="14">
        <v>5.0999999999999996</v>
      </c>
      <c r="P9" s="14">
        <v>1</v>
      </c>
      <c r="Q9" s="14">
        <v>-2.6</v>
      </c>
      <c r="R9" s="14">
        <v>-10.8</v>
      </c>
    </row>
    <row r="10" spans="1:18" x14ac:dyDescent="0.2">
      <c r="B10" s="5" t="s">
        <v>28</v>
      </c>
      <c r="C10" s="2" t="s">
        <v>16</v>
      </c>
      <c r="D10" s="14"/>
      <c r="E10" s="34">
        <f>MAX(G10:R10)</f>
        <v>35.1</v>
      </c>
      <c r="F10" s="14"/>
      <c r="G10" s="14">
        <v>14.5</v>
      </c>
      <c r="H10" s="14">
        <v>14.4</v>
      </c>
      <c r="I10" s="14">
        <v>19.600000000000001</v>
      </c>
      <c r="J10" s="14">
        <v>20.399999999999999</v>
      </c>
      <c r="K10" s="14">
        <v>25.6</v>
      </c>
      <c r="L10" s="14">
        <v>29.9</v>
      </c>
      <c r="M10" s="14">
        <v>34.5</v>
      </c>
      <c r="N10" s="14">
        <v>35.1</v>
      </c>
      <c r="O10" s="14">
        <v>29.9</v>
      </c>
      <c r="P10" s="14">
        <v>26</v>
      </c>
      <c r="Q10" s="14">
        <v>15.5</v>
      </c>
      <c r="R10" s="14">
        <v>13.5</v>
      </c>
    </row>
    <row r="11" spans="1:18" x14ac:dyDescent="0.2">
      <c r="B11" s="5" t="s">
        <v>42</v>
      </c>
      <c r="C11" s="2" t="s">
        <v>16</v>
      </c>
      <c r="D11" s="14"/>
      <c r="E11" s="34">
        <f>AVERAGE(G11:R11)</f>
        <v>11.050000000000002</v>
      </c>
      <c r="F11" s="14"/>
      <c r="G11" s="14">
        <v>1.9</v>
      </c>
      <c r="H11" s="14">
        <v>2.9</v>
      </c>
      <c r="I11" s="14">
        <v>6.7</v>
      </c>
      <c r="J11" s="14">
        <v>8.1</v>
      </c>
      <c r="K11" s="14">
        <v>13.8</v>
      </c>
      <c r="L11" s="14">
        <v>19.5</v>
      </c>
      <c r="M11" s="14">
        <v>20.399999999999999</v>
      </c>
      <c r="N11" s="14">
        <v>20.100000000000001</v>
      </c>
      <c r="O11" s="14">
        <v>17.899999999999999</v>
      </c>
      <c r="P11" s="14">
        <v>12.5</v>
      </c>
      <c r="Q11" s="14">
        <v>5.5</v>
      </c>
      <c r="R11" s="14">
        <v>3.3</v>
      </c>
    </row>
    <row r="12" spans="1:18" x14ac:dyDescent="0.2">
      <c r="B12" s="22" t="s">
        <v>39</v>
      </c>
      <c r="C12" s="2" t="s">
        <v>16</v>
      </c>
      <c r="D12" s="23"/>
      <c r="E12" s="35">
        <f>IF(R12="",AVERAGE(G12:R12),9.3)</f>
        <v>9.3000000000000007</v>
      </c>
      <c r="F12" s="23"/>
      <c r="G12" s="23">
        <v>0.2</v>
      </c>
      <c r="H12" s="23">
        <v>1.1000000000000001</v>
      </c>
      <c r="I12" s="23">
        <v>5.2</v>
      </c>
      <c r="J12" s="23">
        <v>9</v>
      </c>
      <c r="K12" s="23">
        <v>13.2</v>
      </c>
      <c r="L12" s="23">
        <v>16.899999999999999</v>
      </c>
      <c r="M12" s="23">
        <v>18.8</v>
      </c>
      <c r="N12" s="23">
        <v>18.399999999999999</v>
      </c>
      <c r="O12" s="23">
        <v>14.1</v>
      </c>
      <c r="P12" s="23">
        <v>9.5</v>
      </c>
      <c r="Q12" s="23">
        <v>4.2</v>
      </c>
      <c r="R12" s="23">
        <v>0.9</v>
      </c>
    </row>
    <row r="13" spans="1:18" x14ac:dyDescent="0.2">
      <c r="B13" s="5" t="s">
        <v>40</v>
      </c>
      <c r="C13" s="2" t="s">
        <v>16</v>
      </c>
      <c r="D13" s="14"/>
      <c r="E13" s="34">
        <f>E11-E12</f>
        <v>1.7500000000000018</v>
      </c>
      <c r="F13" s="14"/>
      <c r="G13" s="14">
        <f>IF(G11="","",G11-G12)</f>
        <v>1.7</v>
      </c>
      <c r="H13" s="14">
        <f>IF(H11="","",H11-H12)</f>
        <v>1.7999999999999998</v>
      </c>
      <c r="I13" s="14">
        <f>IF(I11="","",I11-I12)</f>
        <v>1.5</v>
      </c>
      <c r="J13" s="14">
        <f>IF(J11="","",J11-J12)</f>
        <v>-0.90000000000000036</v>
      </c>
      <c r="K13" s="14">
        <f t="shared" ref="K13:Q13" si="0">IF(K11="","",K11-K12)</f>
        <v>0.60000000000000142</v>
      </c>
      <c r="L13" s="14">
        <f t="shared" si="0"/>
        <v>2.6000000000000014</v>
      </c>
      <c r="M13" s="14">
        <f>IF(M11="","",M11-M12)</f>
        <v>1.5999999999999979</v>
      </c>
      <c r="N13" s="14">
        <f>IF(N11="","",N11-N12)</f>
        <v>1.7000000000000028</v>
      </c>
      <c r="O13" s="14">
        <f>IF(O11="","",O11-O12)</f>
        <v>3.7999999999999989</v>
      </c>
      <c r="P13" s="14">
        <f>IF(P11="","",P11-P12)</f>
        <v>3</v>
      </c>
      <c r="Q13" s="14">
        <f t="shared" si="0"/>
        <v>1.2999999999999998</v>
      </c>
      <c r="R13" s="14">
        <f>IF(R11="","",R11-R12)</f>
        <v>2.4</v>
      </c>
    </row>
    <row r="14" spans="1:18" x14ac:dyDescent="0.2">
      <c r="A14" s="24" t="s">
        <v>17</v>
      </c>
      <c r="B14" s="25"/>
      <c r="C14" s="26"/>
      <c r="D14" s="27"/>
      <c r="E14" s="3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B15" s="5" t="s">
        <v>43</v>
      </c>
      <c r="C15" s="2" t="s">
        <v>18</v>
      </c>
      <c r="D15" s="16"/>
      <c r="E15" s="37">
        <f>SUM(G15:R15)</f>
        <v>1993.3000000000002</v>
      </c>
      <c r="F15" s="16"/>
      <c r="G15" s="16">
        <v>40.5</v>
      </c>
      <c r="H15" s="16">
        <v>155.30000000000001</v>
      </c>
      <c r="I15" s="16">
        <v>133.9</v>
      </c>
      <c r="J15" s="16">
        <v>146.1</v>
      </c>
      <c r="K15" s="16">
        <v>184.8</v>
      </c>
      <c r="L15" s="16">
        <v>324.7</v>
      </c>
      <c r="M15" s="16">
        <v>250.8</v>
      </c>
      <c r="N15" s="16">
        <v>214.9</v>
      </c>
      <c r="O15" s="16">
        <v>255.1</v>
      </c>
      <c r="P15" s="16">
        <v>173.2</v>
      </c>
      <c r="Q15" s="16">
        <v>48</v>
      </c>
      <c r="R15" s="16">
        <v>66</v>
      </c>
    </row>
    <row r="16" spans="1:18" x14ac:dyDescent="0.2">
      <c r="B16" s="22" t="s">
        <v>39</v>
      </c>
      <c r="C16" s="2" t="s">
        <v>18</v>
      </c>
      <c r="D16" s="28"/>
      <c r="E16" s="38">
        <f>IF(R16="",SUM(G16:R16),1797)</f>
        <v>1797</v>
      </c>
      <c r="F16" s="28"/>
      <c r="G16" s="28">
        <v>66</v>
      </c>
      <c r="H16" s="28">
        <v>94</v>
      </c>
      <c r="I16" s="28">
        <v>151</v>
      </c>
      <c r="J16" s="28">
        <v>179</v>
      </c>
      <c r="K16" s="28">
        <v>197</v>
      </c>
      <c r="L16" s="28">
        <v>223</v>
      </c>
      <c r="M16" s="28">
        <v>245</v>
      </c>
      <c r="N16" s="28">
        <v>228</v>
      </c>
      <c r="O16" s="28">
        <v>175</v>
      </c>
      <c r="P16" s="28">
        <v>119</v>
      </c>
      <c r="Q16" s="28">
        <v>66</v>
      </c>
      <c r="R16" s="28">
        <v>53</v>
      </c>
    </row>
    <row r="17" spans="1:18" x14ac:dyDescent="0.2">
      <c r="A17" s="29"/>
      <c r="B17" s="5" t="s">
        <v>40</v>
      </c>
      <c r="C17" s="19" t="s">
        <v>18</v>
      </c>
      <c r="D17" s="21"/>
      <c r="E17" s="39">
        <f>E15-E16</f>
        <v>196.30000000000018</v>
      </c>
      <c r="F17" s="21"/>
      <c r="G17" s="16">
        <f>IF(G15="","",G15-G16)</f>
        <v>-25.5</v>
      </c>
      <c r="H17" s="16">
        <f>IF(H15="","",H15-H16)</f>
        <v>61.300000000000011</v>
      </c>
      <c r="I17" s="16">
        <f t="shared" ref="I17:Q17" si="1">IF(I15="","",I15-I16)</f>
        <v>-17.099999999999994</v>
      </c>
      <c r="J17" s="16">
        <f>IF(J15="","",J15-J16)</f>
        <v>-32.900000000000006</v>
      </c>
      <c r="K17" s="16">
        <f t="shared" si="1"/>
        <v>-12.199999999999989</v>
      </c>
      <c r="L17" s="16">
        <f t="shared" si="1"/>
        <v>101.69999999999999</v>
      </c>
      <c r="M17" s="16">
        <f>IF(M15="","",M15-M16)</f>
        <v>5.8000000000000114</v>
      </c>
      <c r="N17" s="16">
        <f>IF(N15="","",N15-N16)</f>
        <v>-13.099999999999994</v>
      </c>
      <c r="O17" s="16">
        <f>IF(O15="","",O15-O16)</f>
        <v>80.099999999999994</v>
      </c>
      <c r="P17" s="16">
        <f t="shared" si="1"/>
        <v>54.199999999999989</v>
      </c>
      <c r="Q17" s="16">
        <f t="shared" si="1"/>
        <v>-18</v>
      </c>
      <c r="R17" s="16">
        <f>IF(R15="","",R15-R16)</f>
        <v>13</v>
      </c>
    </row>
    <row r="18" spans="1:18" x14ac:dyDescent="0.2">
      <c r="A18" s="24" t="s">
        <v>19</v>
      </c>
      <c r="B18" s="25"/>
      <c r="C18" s="26"/>
      <c r="D18" s="27"/>
      <c r="E18" s="3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B19" s="5" t="s">
        <v>43</v>
      </c>
      <c r="C19" s="2" t="s">
        <v>20</v>
      </c>
      <c r="D19" s="16"/>
      <c r="E19" s="37">
        <f>SUM(G19:R19)</f>
        <v>1079.9000000000001</v>
      </c>
      <c r="F19" s="16"/>
      <c r="G19" s="16">
        <v>68.400000000000006</v>
      </c>
      <c r="H19" s="16">
        <v>9.9</v>
      </c>
      <c r="I19" s="16">
        <v>102.3</v>
      </c>
      <c r="J19" s="16">
        <v>85.2</v>
      </c>
      <c r="K19" s="16">
        <v>85</v>
      </c>
      <c r="L19" s="16">
        <v>26.4</v>
      </c>
      <c r="M19" s="16">
        <v>97.8</v>
      </c>
      <c r="N19" s="16">
        <v>78.900000000000006</v>
      </c>
      <c r="O19" s="16">
        <v>47.6</v>
      </c>
      <c r="P19" s="16">
        <v>102</v>
      </c>
      <c r="Q19" s="16">
        <v>221.6</v>
      </c>
      <c r="R19" s="16">
        <v>154.80000000000001</v>
      </c>
    </row>
    <row r="20" spans="1:18" x14ac:dyDescent="0.2">
      <c r="B20" s="22" t="s">
        <v>39</v>
      </c>
      <c r="C20" s="2" t="s">
        <v>20</v>
      </c>
      <c r="D20" s="28"/>
      <c r="E20" s="38">
        <f>IF(R20="",SUM(G20:R20),1022)</f>
        <v>1022</v>
      </c>
      <c r="F20" s="28"/>
      <c r="G20" s="28">
        <v>60</v>
      </c>
      <c r="H20" s="28">
        <v>56</v>
      </c>
      <c r="I20" s="28">
        <v>65</v>
      </c>
      <c r="J20" s="28">
        <v>78</v>
      </c>
      <c r="K20" s="28">
        <v>112</v>
      </c>
      <c r="L20" s="28">
        <v>102</v>
      </c>
      <c r="M20" s="28">
        <v>108</v>
      </c>
      <c r="N20" s="28">
        <v>112</v>
      </c>
      <c r="O20" s="28">
        <v>87</v>
      </c>
      <c r="P20" s="28">
        <v>86</v>
      </c>
      <c r="Q20" s="28">
        <v>77</v>
      </c>
      <c r="R20" s="28">
        <v>78</v>
      </c>
    </row>
    <row r="21" spans="1:18" x14ac:dyDescent="0.2">
      <c r="A21" s="29"/>
      <c r="B21" s="5" t="s">
        <v>40</v>
      </c>
      <c r="C21" s="19" t="s">
        <v>20</v>
      </c>
      <c r="D21" s="21"/>
      <c r="E21" s="39">
        <f>E19-E20</f>
        <v>57.900000000000091</v>
      </c>
      <c r="F21" s="21"/>
      <c r="G21" s="16">
        <f>IF(G19="","",G19-G20)</f>
        <v>8.4000000000000057</v>
      </c>
      <c r="H21" s="16">
        <f>IF(H19="","",H19-H20)</f>
        <v>-46.1</v>
      </c>
      <c r="I21" s="16">
        <f t="shared" ref="I21:L21" si="2">IF(I19="","",I19-I20)</f>
        <v>37.299999999999997</v>
      </c>
      <c r="J21" s="16">
        <f t="shared" si="2"/>
        <v>7.2000000000000028</v>
      </c>
      <c r="K21" s="16">
        <f t="shared" si="2"/>
        <v>-27</v>
      </c>
      <c r="L21" s="16">
        <f t="shared" si="2"/>
        <v>-75.599999999999994</v>
      </c>
      <c r="M21" s="16">
        <f t="shared" ref="M21:Q21" si="3">IF(M19="","",M19-M20)</f>
        <v>-10.200000000000003</v>
      </c>
      <c r="N21" s="16">
        <f t="shared" si="3"/>
        <v>-33.099999999999994</v>
      </c>
      <c r="O21" s="16">
        <f t="shared" si="3"/>
        <v>-39.4</v>
      </c>
      <c r="P21" s="16">
        <f t="shared" si="3"/>
        <v>16</v>
      </c>
      <c r="Q21" s="16">
        <f t="shared" si="3"/>
        <v>144.6</v>
      </c>
      <c r="R21" s="16">
        <f>IF(R19="","",R19-R20)</f>
        <v>76.800000000000011</v>
      </c>
    </row>
    <row r="22" spans="1:18" x14ac:dyDescent="0.2">
      <c r="A22" s="24" t="s">
        <v>21</v>
      </c>
      <c r="B22" s="25"/>
      <c r="C22" s="26"/>
      <c r="D22" s="27"/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9"/>
      <c r="B23" s="29" t="s">
        <v>29</v>
      </c>
      <c r="C23" s="19" t="s">
        <v>22</v>
      </c>
      <c r="D23" s="21"/>
      <c r="E23" s="45">
        <f>SUM(G23:R23)</f>
        <v>23</v>
      </c>
      <c r="F23" s="21"/>
      <c r="G23" s="21">
        <v>9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5</v>
      </c>
      <c r="R23" s="21">
        <v>9</v>
      </c>
    </row>
    <row r="24" spans="1:18" x14ac:dyDescent="0.2">
      <c r="A24" s="24" t="s">
        <v>23</v>
      </c>
      <c r="B24" s="25"/>
      <c r="C24" s="26"/>
      <c r="D24" s="27"/>
      <c r="E24" s="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9"/>
      <c r="B25" s="29" t="s">
        <v>28</v>
      </c>
      <c r="C25" s="19" t="s">
        <v>24</v>
      </c>
      <c r="D25" s="21"/>
      <c r="E25" s="42">
        <f>MAX(G25:R25)</f>
        <v>109.1</v>
      </c>
      <c r="F25" s="21"/>
      <c r="G25" s="21">
        <v>74.5</v>
      </c>
      <c r="H25" s="21">
        <v>68.8</v>
      </c>
      <c r="I25" s="21">
        <v>109.1</v>
      </c>
      <c r="J25" s="21">
        <v>59.4</v>
      </c>
      <c r="K25" s="21">
        <v>46.8</v>
      </c>
      <c r="L25" s="21">
        <v>71.3</v>
      </c>
      <c r="M25" s="21">
        <v>72.400000000000006</v>
      </c>
      <c r="N25" s="21">
        <v>72.7</v>
      </c>
      <c r="O25" s="21">
        <v>51.5</v>
      </c>
      <c r="P25" s="21">
        <v>55.8</v>
      </c>
      <c r="Q25" s="21">
        <v>102.2</v>
      </c>
      <c r="R25" s="21">
        <v>59.8</v>
      </c>
    </row>
    <row r="26" spans="1:18" x14ac:dyDescent="0.2">
      <c r="A26" s="24" t="s">
        <v>25</v>
      </c>
      <c r="B26" s="25"/>
      <c r="C26" s="26"/>
      <c r="D26" s="27"/>
      <c r="E26" s="4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5" t="s">
        <v>30</v>
      </c>
      <c r="D27" s="16"/>
      <c r="E27" s="16">
        <f>SUM(G27:R27)</f>
        <v>155</v>
      </c>
      <c r="F27" s="16"/>
      <c r="G27" s="16">
        <v>13</v>
      </c>
      <c r="H27" s="16">
        <v>3</v>
      </c>
      <c r="I27" s="16">
        <v>15</v>
      </c>
      <c r="J27" s="16">
        <v>19</v>
      </c>
      <c r="K27" s="16">
        <v>12</v>
      </c>
      <c r="L27" s="16">
        <v>5</v>
      </c>
      <c r="M27" s="16">
        <v>18</v>
      </c>
      <c r="N27" s="16">
        <v>10</v>
      </c>
      <c r="O27" s="16">
        <v>6</v>
      </c>
      <c r="P27" s="16">
        <v>12</v>
      </c>
      <c r="Q27" s="16">
        <v>24</v>
      </c>
      <c r="R27" s="16">
        <v>18</v>
      </c>
    </row>
    <row r="28" spans="1:18" x14ac:dyDescent="0.2">
      <c r="B28" s="5" t="s">
        <v>31</v>
      </c>
      <c r="D28" s="16"/>
      <c r="E28" s="16">
        <f>SUM(G28:R28)</f>
        <v>29</v>
      </c>
      <c r="F28" s="16"/>
      <c r="G28" s="43">
        <v>0</v>
      </c>
      <c r="H28" s="43">
        <v>0</v>
      </c>
      <c r="I28" s="43">
        <v>0</v>
      </c>
      <c r="J28" s="43">
        <v>0</v>
      </c>
      <c r="K28" s="43">
        <v>1</v>
      </c>
      <c r="L28" s="43">
        <v>0</v>
      </c>
      <c r="M28" s="43">
        <v>20</v>
      </c>
      <c r="N28" s="43">
        <v>5</v>
      </c>
      <c r="O28" s="43">
        <v>3</v>
      </c>
      <c r="P28" s="43">
        <v>0</v>
      </c>
      <c r="Q28" s="43">
        <v>0</v>
      </c>
      <c r="R28" s="43">
        <v>0</v>
      </c>
    </row>
    <row r="29" spans="1:18" x14ac:dyDescent="0.2">
      <c r="B29" s="5" t="s">
        <v>32</v>
      </c>
      <c r="D29" s="16"/>
      <c r="E29" s="16">
        <f>SUM(G29:R29)</f>
        <v>76</v>
      </c>
      <c r="F29" s="16"/>
      <c r="G29" s="16">
        <v>16</v>
      </c>
      <c r="H29" s="16">
        <v>20</v>
      </c>
      <c r="I29" s="16">
        <v>10</v>
      </c>
      <c r="J29" s="16">
        <v>3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12</v>
      </c>
      <c r="R29" s="16">
        <v>15</v>
      </c>
    </row>
    <row r="30" spans="1:18" x14ac:dyDescent="0.2">
      <c r="A30" s="20"/>
      <c r="B30" s="20" t="s">
        <v>33</v>
      </c>
      <c r="C30" s="19"/>
      <c r="D30" s="21"/>
      <c r="E30" s="21">
        <f>SUM(G30:R30)</f>
        <v>83</v>
      </c>
      <c r="F30" s="21"/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23</v>
      </c>
      <c r="M30" s="21">
        <v>21</v>
      </c>
      <c r="N30" s="21">
        <v>18</v>
      </c>
      <c r="O30" s="21">
        <v>15</v>
      </c>
      <c r="P30" s="21">
        <v>5</v>
      </c>
      <c r="Q30" s="21">
        <v>0</v>
      </c>
      <c r="R30" s="21">
        <v>0</v>
      </c>
    </row>
    <row r="31" spans="1:18" x14ac:dyDescent="0.2">
      <c r="A31" s="24" t="s">
        <v>26</v>
      </c>
      <c r="B31" s="25"/>
      <c r="C31" s="26"/>
      <c r="D31" s="27"/>
      <c r="E31" s="4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0"/>
      <c r="B32" s="20" t="s">
        <v>34</v>
      </c>
      <c r="C32" s="19"/>
      <c r="D32" s="21"/>
      <c r="E32" s="21">
        <f>SUM(G32:R32)</f>
        <v>204</v>
      </c>
      <c r="F32" s="21"/>
      <c r="G32" s="21">
        <v>31</v>
      </c>
      <c r="H32" s="21">
        <v>28</v>
      </c>
      <c r="I32" s="21">
        <v>30</v>
      </c>
      <c r="J32" s="21">
        <v>26</v>
      </c>
      <c r="K32" s="21">
        <v>12</v>
      </c>
      <c r="L32" s="21">
        <v>0</v>
      </c>
      <c r="M32" s="21">
        <v>0</v>
      </c>
      <c r="N32" s="21">
        <v>0</v>
      </c>
      <c r="O32" s="21">
        <v>2</v>
      </c>
      <c r="P32" s="21">
        <v>14</v>
      </c>
      <c r="Q32" s="21">
        <v>30</v>
      </c>
      <c r="R32" s="21">
        <v>31</v>
      </c>
    </row>
    <row r="33" spans="1:18" x14ac:dyDescent="0.2">
      <c r="A33" s="9" t="s">
        <v>54</v>
      </c>
      <c r="D33" s="16"/>
      <c r="E33" s="4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1"/>
      <c r="B34" s="1" t="s">
        <v>45</v>
      </c>
      <c r="D34" s="16"/>
      <c r="E34" s="4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A35" s="20"/>
      <c r="B35" s="20" t="s">
        <v>35</v>
      </c>
      <c r="C35" s="19"/>
      <c r="D35" s="21"/>
      <c r="E35" s="44">
        <f>SUM(G35:R35)</f>
        <v>3003.1</v>
      </c>
      <c r="F35" s="21"/>
      <c r="G35" s="21">
        <v>561.9</v>
      </c>
      <c r="H35" s="21">
        <v>478.2</v>
      </c>
      <c r="I35" s="21">
        <v>406.1</v>
      </c>
      <c r="J35" s="21">
        <v>333.2</v>
      </c>
      <c r="K35" s="21">
        <v>109.9</v>
      </c>
      <c r="L35" s="21">
        <v>0</v>
      </c>
      <c r="M35" s="21">
        <v>0</v>
      </c>
      <c r="N35" s="21">
        <v>0</v>
      </c>
      <c r="O35" s="21">
        <v>16.5</v>
      </c>
      <c r="P35" s="21">
        <v>143.4</v>
      </c>
      <c r="Q35" s="21">
        <v>435.5</v>
      </c>
      <c r="R35" s="21">
        <v>518.4</v>
      </c>
    </row>
    <row r="36" spans="1:18" ht="11.25" customHeight="1" x14ac:dyDescent="0.2">
      <c r="A36" s="1"/>
      <c r="B36" s="1"/>
      <c r="R36" s="8" t="s">
        <v>0</v>
      </c>
    </row>
    <row r="37" spans="1:18" ht="11.25" customHeight="1" x14ac:dyDescent="0.2">
      <c r="A37" s="46" t="s">
        <v>49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1.25" customHeight="1" x14ac:dyDescent="0.2">
      <c r="A38" s="46" t="s">
        <v>55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">
      <c r="R39" s="2" t="s">
        <v>59</v>
      </c>
    </row>
  </sheetData>
  <mergeCells count="2">
    <mergeCell ref="A37:R37"/>
    <mergeCell ref="A38:R3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25" max="16383" man="1"/>
  </rowBreaks>
  <ignoredErrors>
    <ignoredError sqref="E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7E9A-BE7C-478A-A2A3-266E3F53CF13}">
  <dimension ref="A1:R39"/>
  <sheetViews>
    <sheetView showGridLines="0" zoomScaleNormal="100" workbookViewId="0"/>
  </sheetViews>
  <sheetFormatPr baseColWidth="10" defaultColWidth="11.42578125" defaultRowHeight="11.25" x14ac:dyDescent="0.2"/>
  <cols>
    <col min="1" max="1" width="3.5703125" style="5" customWidth="1"/>
    <col min="2" max="2" width="44.5703125" style="5" bestFit="1" customWidth="1"/>
    <col min="3" max="3" width="4.140625" style="2" bestFit="1" customWidth="1"/>
    <col min="4" max="4" width="2.7109375" style="1" customWidth="1"/>
    <col min="5" max="5" width="7.7109375" style="1" customWidth="1"/>
    <col min="6" max="6" width="2.7109375" style="1" customWidth="1"/>
    <col min="7" max="18" width="6.285156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x14ac:dyDescent="0.25">
      <c r="A3" s="6" t="s">
        <v>51</v>
      </c>
      <c r="B3" s="6"/>
      <c r="C3" s="17"/>
    </row>
    <row r="4" spans="1:18" s="4" customFormat="1" ht="15.75" x14ac:dyDescent="0.25">
      <c r="A4" s="7" t="s">
        <v>14</v>
      </c>
      <c r="B4" s="7"/>
      <c r="C4" s="18"/>
    </row>
    <row r="5" spans="1:18" x14ac:dyDescent="0.2">
      <c r="R5" s="15" t="s">
        <v>37</v>
      </c>
    </row>
    <row r="6" spans="1:18" s="12" customFormat="1" ht="11.25" customHeight="1" x14ac:dyDescent="0.2">
      <c r="A6" s="10"/>
      <c r="B6" s="10"/>
      <c r="C6" s="10"/>
      <c r="D6" s="10"/>
      <c r="E6" s="30" t="s">
        <v>36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13</v>
      </c>
    </row>
    <row r="7" spans="1:18" s="12" customFormat="1" ht="11.25" customHeight="1" x14ac:dyDescent="0.2">
      <c r="A7" s="13"/>
      <c r="B7" s="13"/>
      <c r="C7" s="13"/>
      <c r="D7" s="13"/>
      <c r="E7" s="32" t="s">
        <v>48</v>
      </c>
      <c r="F7" s="13"/>
      <c r="G7" s="33" t="s">
        <v>1</v>
      </c>
      <c r="H7" s="33" t="s">
        <v>2</v>
      </c>
      <c r="I7" s="33" t="s">
        <v>3</v>
      </c>
      <c r="J7" s="33" t="s">
        <v>4</v>
      </c>
      <c r="K7" s="33" t="s">
        <v>5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3" t="s">
        <v>11</v>
      </c>
      <c r="R7" s="33" t="s">
        <v>12</v>
      </c>
    </row>
    <row r="8" spans="1:18" x14ac:dyDescent="0.2">
      <c r="A8" s="9" t="s">
        <v>15</v>
      </c>
      <c r="D8" s="16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B9" s="5" t="s">
        <v>27</v>
      </c>
      <c r="C9" s="2" t="s">
        <v>16</v>
      </c>
      <c r="D9" s="14"/>
      <c r="E9" s="34">
        <f>MIN(G9:R9)</f>
        <v>-9.4</v>
      </c>
      <c r="F9" s="14"/>
      <c r="G9" s="14">
        <v>-6.6</v>
      </c>
      <c r="H9" s="14">
        <v>-5.4</v>
      </c>
      <c r="I9" s="14">
        <v>-6.4</v>
      </c>
      <c r="J9" s="14">
        <v>-3.7</v>
      </c>
      <c r="K9" s="14">
        <v>2</v>
      </c>
      <c r="L9" s="14">
        <v>6.5</v>
      </c>
      <c r="M9" s="14">
        <v>8.6999999999999993</v>
      </c>
      <c r="N9" s="14">
        <v>9.6</v>
      </c>
      <c r="O9" s="14">
        <v>2.9</v>
      </c>
      <c r="P9" s="14">
        <v>4.3</v>
      </c>
      <c r="Q9" s="14">
        <v>-1.5</v>
      </c>
      <c r="R9" s="14">
        <v>-9.4</v>
      </c>
    </row>
    <row r="10" spans="1:18" x14ac:dyDescent="0.2">
      <c r="B10" s="5" t="s">
        <v>28</v>
      </c>
      <c r="C10" s="2" t="s">
        <v>16</v>
      </c>
      <c r="D10" s="14"/>
      <c r="E10" s="34">
        <f>MAX(G10:R10)</f>
        <v>35.1</v>
      </c>
      <c r="F10" s="14"/>
      <c r="G10" s="14">
        <v>14.7</v>
      </c>
      <c r="H10" s="14">
        <v>16.100000000000001</v>
      </c>
      <c r="I10" s="14">
        <v>18.7</v>
      </c>
      <c r="J10" s="14">
        <v>21.3</v>
      </c>
      <c r="K10" s="14">
        <v>29.5</v>
      </c>
      <c r="L10" s="14">
        <v>34</v>
      </c>
      <c r="M10" s="14">
        <v>35.1</v>
      </c>
      <c r="N10" s="14">
        <v>34.9</v>
      </c>
      <c r="O10" s="14">
        <v>27.2</v>
      </c>
      <c r="P10" s="14">
        <v>21.8</v>
      </c>
      <c r="Q10" s="14">
        <v>16.100000000000001</v>
      </c>
      <c r="R10" s="14">
        <v>12.8</v>
      </c>
    </row>
    <row r="11" spans="1:18" x14ac:dyDescent="0.2">
      <c r="B11" s="5" t="s">
        <v>42</v>
      </c>
      <c r="C11" s="2" t="s">
        <v>16</v>
      </c>
      <c r="D11" s="14"/>
      <c r="E11" s="34">
        <f>AVERAGE(G11:R11)</f>
        <v>10.916666666666666</v>
      </c>
      <c r="F11" s="14"/>
      <c r="G11" s="14">
        <v>0.7</v>
      </c>
      <c r="H11" s="14">
        <v>3.7</v>
      </c>
      <c r="I11" s="14">
        <v>6</v>
      </c>
      <c r="J11" s="14">
        <v>8.6999999999999993</v>
      </c>
      <c r="K11" s="14">
        <v>15.7</v>
      </c>
      <c r="L11" s="14">
        <v>19.399999999999999</v>
      </c>
      <c r="M11" s="14">
        <v>20.6</v>
      </c>
      <c r="N11" s="14">
        <v>20</v>
      </c>
      <c r="O11" s="14">
        <v>14</v>
      </c>
      <c r="P11" s="14">
        <v>13.3</v>
      </c>
      <c r="Q11" s="14">
        <v>6.6</v>
      </c>
      <c r="R11" s="14">
        <v>2.2999999999999998</v>
      </c>
    </row>
    <row r="12" spans="1:18" x14ac:dyDescent="0.2">
      <c r="B12" s="22" t="s">
        <v>39</v>
      </c>
      <c r="C12" s="2" t="s">
        <v>16</v>
      </c>
      <c r="D12" s="23"/>
      <c r="E12" s="35">
        <f>IF(R12="",AVERAGE(G12:R12),9.3)</f>
        <v>9.3000000000000007</v>
      </c>
      <c r="F12" s="23"/>
      <c r="G12" s="23">
        <v>0.2</v>
      </c>
      <c r="H12" s="23">
        <v>1.1000000000000001</v>
      </c>
      <c r="I12" s="23">
        <v>5.2</v>
      </c>
      <c r="J12" s="23">
        <v>9</v>
      </c>
      <c r="K12" s="23">
        <v>13.2</v>
      </c>
      <c r="L12" s="23">
        <v>16.899999999999999</v>
      </c>
      <c r="M12" s="23">
        <v>18.8</v>
      </c>
      <c r="N12" s="23">
        <v>18.399999999999999</v>
      </c>
      <c r="O12" s="23">
        <v>14.1</v>
      </c>
      <c r="P12" s="23">
        <v>9.5</v>
      </c>
      <c r="Q12" s="23">
        <v>4.2</v>
      </c>
      <c r="R12" s="23">
        <v>0.9</v>
      </c>
    </row>
    <row r="13" spans="1:18" x14ac:dyDescent="0.2">
      <c r="B13" s="5" t="s">
        <v>40</v>
      </c>
      <c r="C13" s="2" t="s">
        <v>16</v>
      </c>
      <c r="D13" s="14"/>
      <c r="E13" s="34">
        <f>E11-E12</f>
        <v>1.6166666666666654</v>
      </c>
      <c r="F13" s="14"/>
      <c r="G13" s="14">
        <f>IF(G11="","",G11-G12)</f>
        <v>0.49999999999999994</v>
      </c>
      <c r="H13" s="14">
        <f>IF(H11="","",H11-H12)</f>
        <v>2.6</v>
      </c>
      <c r="I13" s="14">
        <f>IF(I11="","",I11-I12)</f>
        <v>0.79999999999999982</v>
      </c>
      <c r="J13" s="14">
        <f t="shared" ref="J13:M13" si="0">IF(J11="","",J11-J12)</f>
        <v>-0.30000000000000071</v>
      </c>
      <c r="K13" s="14">
        <f t="shared" si="0"/>
        <v>2.5</v>
      </c>
      <c r="L13" s="14">
        <f t="shared" si="0"/>
        <v>2.5</v>
      </c>
      <c r="M13" s="14">
        <f t="shared" si="0"/>
        <v>1.8000000000000007</v>
      </c>
      <c r="N13" s="14">
        <f>IF(N11="","",N11-N12)</f>
        <v>1.6000000000000014</v>
      </c>
      <c r="O13" s="14">
        <f>IF(O11="","",O11-O12)</f>
        <v>-9.9999999999999645E-2</v>
      </c>
      <c r="P13" s="14">
        <f>IF(P11="","",P11-P12)</f>
        <v>3.8000000000000007</v>
      </c>
      <c r="Q13" s="14">
        <f>IF(Q11="","",Q11-Q12)</f>
        <v>2.3999999999999995</v>
      </c>
      <c r="R13" s="14">
        <f>IF(R11="","",R11-R12)</f>
        <v>1.4</v>
      </c>
    </row>
    <row r="14" spans="1:18" x14ac:dyDescent="0.2">
      <c r="A14" s="24" t="s">
        <v>17</v>
      </c>
      <c r="B14" s="25"/>
      <c r="C14" s="26"/>
      <c r="D14" s="27"/>
      <c r="E14" s="3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B15" s="5" t="s">
        <v>43</v>
      </c>
      <c r="C15" s="2" t="s">
        <v>18</v>
      </c>
      <c r="D15" s="16"/>
      <c r="E15" s="37">
        <f>SUM(G15:R15)</f>
        <v>2170.0000000000005</v>
      </c>
      <c r="F15" s="16"/>
      <c r="G15" s="16">
        <v>125.1</v>
      </c>
      <c r="H15" s="16">
        <v>136.4</v>
      </c>
      <c r="I15" s="16">
        <v>244</v>
      </c>
      <c r="J15" s="16">
        <v>215</v>
      </c>
      <c r="K15" s="16">
        <v>262.89999999999998</v>
      </c>
      <c r="L15" s="16">
        <v>237</v>
      </c>
      <c r="M15" s="16">
        <v>311.89999999999998</v>
      </c>
      <c r="N15" s="16">
        <v>271.5</v>
      </c>
      <c r="O15" s="16">
        <v>143.69999999999999</v>
      </c>
      <c r="P15" s="16">
        <v>129.69999999999999</v>
      </c>
      <c r="Q15" s="16">
        <v>60.8</v>
      </c>
      <c r="R15" s="16">
        <v>32</v>
      </c>
    </row>
    <row r="16" spans="1:18" x14ac:dyDescent="0.2">
      <c r="B16" s="22" t="s">
        <v>39</v>
      </c>
      <c r="C16" s="2" t="s">
        <v>18</v>
      </c>
      <c r="D16" s="28"/>
      <c r="E16" s="38">
        <f>IF(R16="",SUM(G16:R16),1797)</f>
        <v>1797</v>
      </c>
      <c r="F16" s="28"/>
      <c r="G16" s="28">
        <v>66</v>
      </c>
      <c r="H16" s="28">
        <v>94</v>
      </c>
      <c r="I16" s="28">
        <v>151</v>
      </c>
      <c r="J16" s="28">
        <v>179</v>
      </c>
      <c r="K16" s="28">
        <v>197</v>
      </c>
      <c r="L16" s="28">
        <v>223</v>
      </c>
      <c r="M16" s="28">
        <v>245</v>
      </c>
      <c r="N16" s="28">
        <v>228</v>
      </c>
      <c r="O16" s="28">
        <v>175</v>
      </c>
      <c r="P16" s="28">
        <v>119</v>
      </c>
      <c r="Q16" s="28">
        <v>66</v>
      </c>
      <c r="R16" s="28">
        <v>53</v>
      </c>
    </row>
    <row r="17" spans="1:18" x14ac:dyDescent="0.2">
      <c r="A17" s="29"/>
      <c r="B17" s="5" t="s">
        <v>40</v>
      </c>
      <c r="C17" s="19" t="s">
        <v>18</v>
      </c>
      <c r="D17" s="21"/>
      <c r="E17" s="39">
        <f>E15-E16</f>
        <v>373.00000000000045</v>
      </c>
      <c r="F17" s="21"/>
      <c r="G17" s="16">
        <f t="shared" ref="G17:Q17" si="1">IF(G15="","",G15-G16)</f>
        <v>59.099999999999994</v>
      </c>
      <c r="H17" s="16">
        <f t="shared" si="1"/>
        <v>42.400000000000006</v>
      </c>
      <c r="I17" s="16">
        <f>IF(I15="","",I15-I16)</f>
        <v>93</v>
      </c>
      <c r="J17" s="16">
        <f t="shared" si="1"/>
        <v>36</v>
      </c>
      <c r="K17" s="16">
        <f t="shared" si="1"/>
        <v>65.899999999999977</v>
      </c>
      <c r="L17" s="16">
        <f t="shared" si="1"/>
        <v>14</v>
      </c>
      <c r="M17" s="16">
        <f t="shared" si="1"/>
        <v>66.899999999999977</v>
      </c>
      <c r="N17" s="16">
        <f t="shared" si="1"/>
        <v>43.5</v>
      </c>
      <c r="O17" s="16">
        <f t="shared" si="1"/>
        <v>-31.300000000000011</v>
      </c>
      <c r="P17" s="16">
        <f>IF(P15="","",P15-P16)</f>
        <v>10.699999999999989</v>
      </c>
      <c r="Q17" s="16">
        <f t="shared" si="1"/>
        <v>-5.2000000000000028</v>
      </c>
      <c r="R17" s="16">
        <f>IF(R15="","",R15-R16)</f>
        <v>-21</v>
      </c>
    </row>
    <row r="18" spans="1:18" x14ac:dyDescent="0.2">
      <c r="A18" s="24" t="s">
        <v>19</v>
      </c>
      <c r="B18" s="25"/>
      <c r="C18" s="26"/>
      <c r="D18" s="27"/>
      <c r="E18" s="3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B19" s="5" t="s">
        <v>43</v>
      </c>
      <c r="C19" s="2" t="s">
        <v>20</v>
      </c>
      <c r="D19" s="16"/>
      <c r="E19" s="37">
        <f>SUM(G19:R19)</f>
        <v>895.1</v>
      </c>
      <c r="F19" s="16"/>
      <c r="G19" s="16">
        <v>32</v>
      </c>
      <c r="H19" s="16">
        <v>49.5</v>
      </c>
      <c r="I19" s="16">
        <v>18.3</v>
      </c>
      <c r="J19" s="16">
        <v>77.099999999999994</v>
      </c>
      <c r="K19" s="16">
        <v>38.4</v>
      </c>
      <c r="L19" s="16">
        <v>126.5</v>
      </c>
      <c r="M19" s="16">
        <v>60.4</v>
      </c>
      <c r="N19" s="16">
        <v>51.4</v>
      </c>
      <c r="O19" s="16">
        <v>188.7</v>
      </c>
      <c r="P19" s="16">
        <v>81.900000000000006</v>
      </c>
      <c r="Q19" s="16">
        <v>67.7</v>
      </c>
      <c r="R19" s="16">
        <v>103.2</v>
      </c>
    </row>
    <row r="20" spans="1:18" x14ac:dyDescent="0.2">
      <c r="B20" s="22" t="s">
        <v>39</v>
      </c>
      <c r="C20" s="2" t="s">
        <v>20</v>
      </c>
      <c r="D20" s="28"/>
      <c r="E20" s="38">
        <f>IF(R20="",SUM(G20:R20),1022)</f>
        <v>1022</v>
      </c>
      <c r="F20" s="28"/>
      <c r="G20" s="28">
        <v>60</v>
      </c>
      <c r="H20" s="28">
        <v>56</v>
      </c>
      <c r="I20" s="28">
        <v>65</v>
      </c>
      <c r="J20" s="28">
        <v>78</v>
      </c>
      <c r="K20" s="28">
        <v>112</v>
      </c>
      <c r="L20" s="28">
        <v>102</v>
      </c>
      <c r="M20" s="28">
        <v>108</v>
      </c>
      <c r="N20" s="28">
        <v>112</v>
      </c>
      <c r="O20" s="28">
        <v>87</v>
      </c>
      <c r="P20" s="28">
        <v>86</v>
      </c>
      <c r="Q20" s="28">
        <v>77</v>
      </c>
      <c r="R20" s="28">
        <v>78</v>
      </c>
    </row>
    <row r="21" spans="1:18" x14ac:dyDescent="0.2">
      <c r="A21" s="29"/>
      <c r="B21" s="5" t="s">
        <v>40</v>
      </c>
      <c r="C21" s="19" t="s">
        <v>20</v>
      </c>
      <c r="D21" s="21"/>
      <c r="E21" s="39">
        <f>E19-E20</f>
        <v>-126.89999999999998</v>
      </c>
      <c r="F21" s="21"/>
      <c r="G21" s="16">
        <f t="shared" ref="G21:Q21" si="2">IF(G19="","",G19-G20)</f>
        <v>-28</v>
      </c>
      <c r="H21" s="16">
        <f t="shared" si="2"/>
        <v>-6.5</v>
      </c>
      <c r="I21" s="16">
        <f>IF(I19="","",I19-I20)</f>
        <v>-46.7</v>
      </c>
      <c r="J21" s="16">
        <f t="shared" si="2"/>
        <v>-0.90000000000000568</v>
      </c>
      <c r="K21" s="16">
        <f t="shared" si="2"/>
        <v>-73.599999999999994</v>
      </c>
      <c r="L21" s="16">
        <f t="shared" si="2"/>
        <v>24.5</v>
      </c>
      <c r="M21" s="16">
        <f t="shared" si="2"/>
        <v>-47.6</v>
      </c>
      <c r="N21" s="16">
        <f t="shared" si="2"/>
        <v>-60.6</v>
      </c>
      <c r="O21" s="16">
        <f t="shared" si="2"/>
        <v>101.69999999999999</v>
      </c>
      <c r="P21" s="16">
        <f>IF(P19="","",P19-P20)</f>
        <v>-4.0999999999999943</v>
      </c>
      <c r="Q21" s="16">
        <f t="shared" si="2"/>
        <v>-9.2999999999999972</v>
      </c>
      <c r="R21" s="16">
        <f>IF(R19="","",R19-R20)</f>
        <v>25.200000000000003</v>
      </c>
    </row>
    <row r="22" spans="1:18" x14ac:dyDescent="0.2">
      <c r="A22" s="24" t="s">
        <v>21</v>
      </c>
      <c r="B22" s="25"/>
      <c r="C22" s="26"/>
      <c r="D22" s="27"/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9"/>
      <c r="B23" s="29" t="s">
        <v>29</v>
      </c>
      <c r="C23" s="19" t="s">
        <v>22</v>
      </c>
      <c r="D23" s="21"/>
      <c r="E23" s="45">
        <f>SUM(G23:R23)</f>
        <v>34</v>
      </c>
      <c r="F23" s="21"/>
      <c r="G23" s="21">
        <v>7</v>
      </c>
      <c r="H23" s="21">
        <v>0</v>
      </c>
      <c r="I23" s="21">
        <v>2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16</v>
      </c>
    </row>
    <row r="24" spans="1:18" x14ac:dyDescent="0.2">
      <c r="A24" s="24" t="s">
        <v>23</v>
      </c>
      <c r="B24" s="25"/>
      <c r="C24" s="26"/>
      <c r="D24" s="27"/>
      <c r="E24" s="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9"/>
      <c r="B25" s="29" t="s">
        <v>28</v>
      </c>
      <c r="C25" s="19" t="s">
        <v>24</v>
      </c>
      <c r="D25" s="21"/>
      <c r="E25" s="42">
        <f>MAX(G25:R25)</f>
        <v>78.5</v>
      </c>
      <c r="F25" s="21"/>
      <c r="G25" s="21">
        <v>56.9</v>
      </c>
      <c r="H25" s="21">
        <v>70.2</v>
      </c>
      <c r="I25" s="21">
        <v>61.6</v>
      </c>
      <c r="J25" s="21">
        <v>78.5</v>
      </c>
      <c r="K25" s="21">
        <v>57.6</v>
      </c>
      <c r="L25" s="21">
        <v>69.8</v>
      </c>
      <c r="M25" s="21">
        <v>47.2</v>
      </c>
      <c r="N25" s="21">
        <v>53.6</v>
      </c>
      <c r="O25" s="21">
        <v>52.6</v>
      </c>
      <c r="P25" s="21">
        <v>58</v>
      </c>
      <c r="Q25" s="21">
        <v>63.4</v>
      </c>
      <c r="R25" s="21">
        <v>61.2</v>
      </c>
    </row>
    <row r="26" spans="1:18" x14ac:dyDescent="0.2">
      <c r="A26" s="24" t="s">
        <v>25</v>
      </c>
      <c r="B26" s="25"/>
      <c r="C26" s="26"/>
      <c r="D26" s="27"/>
      <c r="E26" s="4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5" t="s">
        <v>30</v>
      </c>
      <c r="D27" s="16"/>
      <c r="E27" s="16">
        <f>SUM(G27:R27)</f>
        <v>132</v>
      </c>
      <c r="F27" s="16"/>
      <c r="G27" s="16">
        <v>7</v>
      </c>
      <c r="H27" s="16">
        <v>14</v>
      </c>
      <c r="I27" s="16">
        <v>3</v>
      </c>
      <c r="J27" s="16">
        <v>11</v>
      </c>
      <c r="K27" s="16">
        <v>9</v>
      </c>
      <c r="L27" s="16">
        <v>14</v>
      </c>
      <c r="M27" s="16">
        <v>8</v>
      </c>
      <c r="N27" s="16">
        <v>8</v>
      </c>
      <c r="O27" s="16">
        <v>16</v>
      </c>
      <c r="P27" s="16">
        <v>11</v>
      </c>
      <c r="Q27" s="16">
        <v>15</v>
      </c>
      <c r="R27" s="16">
        <v>16</v>
      </c>
    </row>
    <row r="28" spans="1:18" x14ac:dyDescent="0.2">
      <c r="B28" s="5" t="s">
        <v>31</v>
      </c>
      <c r="D28" s="16"/>
      <c r="E28" s="43" t="s">
        <v>56</v>
      </c>
      <c r="F28" s="16"/>
      <c r="G28" s="43" t="s">
        <v>56</v>
      </c>
      <c r="H28" s="43" t="s">
        <v>56</v>
      </c>
      <c r="I28" s="43" t="s">
        <v>56</v>
      </c>
      <c r="J28" s="43" t="s">
        <v>56</v>
      </c>
      <c r="K28" s="43" t="s">
        <v>56</v>
      </c>
      <c r="L28" s="43" t="s">
        <v>56</v>
      </c>
      <c r="M28" s="43" t="s">
        <v>56</v>
      </c>
      <c r="N28" s="43" t="s">
        <v>56</v>
      </c>
      <c r="O28" s="43" t="s">
        <v>56</v>
      </c>
      <c r="P28" s="43" t="s">
        <v>56</v>
      </c>
      <c r="Q28" s="43" t="s">
        <v>56</v>
      </c>
      <c r="R28" s="43" t="s">
        <v>56</v>
      </c>
    </row>
    <row r="29" spans="1:18" x14ac:dyDescent="0.2">
      <c r="B29" s="5" t="s">
        <v>32</v>
      </c>
      <c r="D29" s="16"/>
      <c r="E29" s="16">
        <f>SUM(G29:R29)</f>
        <v>91</v>
      </c>
      <c r="F29" s="16"/>
      <c r="G29" s="16">
        <v>27</v>
      </c>
      <c r="H29" s="16">
        <v>17</v>
      </c>
      <c r="I29" s="16">
        <v>19</v>
      </c>
      <c r="J29" s="16">
        <v>5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4</v>
      </c>
      <c r="R29" s="16">
        <v>19</v>
      </c>
    </row>
    <row r="30" spans="1:18" x14ac:dyDescent="0.2">
      <c r="A30" s="20"/>
      <c r="B30" s="20" t="s">
        <v>33</v>
      </c>
      <c r="C30" s="19"/>
      <c r="D30" s="21"/>
      <c r="E30" s="21">
        <f>SUM(G30:R30)</f>
        <v>74</v>
      </c>
      <c r="F30" s="21"/>
      <c r="G30" s="21">
        <v>0</v>
      </c>
      <c r="H30" s="21">
        <v>0</v>
      </c>
      <c r="I30" s="21">
        <v>0</v>
      </c>
      <c r="J30" s="21">
        <v>0</v>
      </c>
      <c r="K30" s="21">
        <v>9</v>
      </c>
      <c r="L30" s="21">
        <v>18</v>
      </c>
      <c r="M30" s="21">
        <v>23</v>
      </c>
      <c r="N30" s="21">
        <v>20</v>
      </c>
      <c r="O30" s="21">
        <v>4</v>
      </c>
      <c r="P30" s="21">
        <v>0</v>
      </c>
      <c r="Q30" s="21">
        <v>0</v>
      </c>
      <c r="R30" s="21">
        <v>0</v>
      </c>
    </row>
    <row r="31" spans="1:18" x14ac:dyDescent="0.2">
      <c r="A31" s="24" t="s">
        <v>26</v>
      </c>
      <c r="B31" s="25"/>
      <c r="C31" s="26"/>
      <c r="D31" s="27"/>
      <c r="E31" s="4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0"/>
      <c r="B32" s="20" t="s">
        <v>34</v>
      </c>
      <c r="C32" s="19"/>
      <c r="D32" s="21"/>
      <c r="E32" s="21">
        <f>SUM(G32:R32)</f>
        <v>200</v>
      </c>
      <c r="F32" s="21"/>
      <c r="G32" s="21">
        <v>31</v>
      </c>
      <c r="H32" s="21">
        <v>28</v>
      </c>
      <c r="I32" s="21">
        <v>31</v>
      </c>
      <c r="J32" s="21">
        <v>26</v>
      </c>
      <c r="K32" s="21">
        <v>6</v>
      </c>
      <c r="L32" s="21">
        <v>0</v>
      </c>
      <c r="M32" s="21">
        <v>0</v>
      </c>
      <c r="N32" s="21">
        <v>0</v>
      </c>
      <c r="O32" s="21">
        <v>12</v>
      </c>
      <c r="P32" s="21">
        <v>6</v>
      </c>
      <c r="Q32" s="21">
        <v>29</v>
      </c>
      <c r="R32" s="21">
        <v>31</v>
      </c>
    </row>
    <row r="33" spans="1:18" x14ac:dyDescent="0.2">
      <c r="A33" s="9" t="s">
        <v>54</v>
      </c>
      <c r="D33" s="16"/>
      <c r="E33" s="4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1"/>
      <c r="B34" s="1" t="s">
        <v>45</v>
      </c>
      <c r="D34" s="16"/>
      <c r="E34" s="4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A35" s="20"/>
      <c r="B35" s="20" t="s">
        <v>35</v>
      </c>
      <c r="C35" s="19"/>
      <c r="D35" s="21"/>
      <c r="E35" s="44">
        <f>SUM(G35:R35)</f>
        <v>2968.5</v>
      </c>
      <c r="F35" s="21"/>
      <c r="G35" s="21">
        <v>598.20000000000005</v>
      </c>
      <c r="H35" s="21">
        <v>456.5</v>
      </c>
      <c r="I35" s="21">
        <v>433.6</v>
      </c>
      <c r="J35" s="21">
        <v>313.8</v>
      </c>
      <c r="K35" s="21">
        <v>53.9</v>
      </c>
      <c r="L35" s="21">
        <v>0</v>
      </c>
      <c r="M35" s="21">
        <v>0</v>
      </c>
      <c r="N35" s="21">
        <v>0</v>
      </c>
      <c r="O35" s="21">
        <v>118.1</v>
      </c>
      <c r="P35" s="21">
        <v>50.9</v>
      </c>
      <c r="Q35" s="21">
        <v>394.4</v>
      </c>
      <c r="R35" s="21">
        <v>549.1</v>
      </c>
    </row>
    <row r="36" spans="1:18" ht="11.25" customHeight="1" x14ac:dyDescent="0.2">
      <c r="A36" s="1"/>
      <c r="B36" s="1"/>
      <c r="R36" s="8" t="s">
        <v>0</v>
      </c>
    </row>
    <row r="37" spans="1:18" ht="11.25" customHeight="1" x14ac:dyDescent="0.2">
      <c r="A37" s="46" t="s">
        <v>49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1.25" customHeight="1" x14ac:dyDescent="0.2">
      <c r="A38" s="46" t="s">
        <v>55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">
      <c r="R39" s="2" t="s">
        <v>41</v>
      </c>
    </row>
  </sheetData>
  <mergeCells count="2">
    <mergeCell ref="A37:R37"/>
    <mergeCell ref="A38:R3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25" max="16383" man="1"/>
  </rowBreaks>
  <ignoredErrors>
    <ignoredError sqref="E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39"/>
  <sheetViews>
    <sheetView showGridLines="0" zoomScaleNormal="100" workbookViewId="0"/>
  </sheetViews>
  <sheetFormatPr baseColWidth="10" defaultColWidth="11.42578125" defaultRowHeight="11.25" x14ac:dyDescent="0.2"/>
  <cols>
    <col min="1" max="1" width="3.5703125" style="5" customWidth="1"/>
    <col min="2" max="2" width="44.5703125" style="5" bestFit="1" customWidth="1"/>
    <col min="3" max="3" width="4.140625" style="2" bestFit="1" customWidth="1"/>
    <col min="4" max="4" width="2.7109375" style="1" customWidth="1"/>
    <col min="5" max="5" width="7.7109375" style="1" customWidth="1"/>
    <col min="6" max="6" width="2.7109375" style="1" customWidth="1"/>
    <col min="7" max="18" width="6.285156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x14ac:dyDescent="0.25">
      <c r="A3" s="6" t="s">
        <v>50</v>
      </c>
      <c r="B3" s="6"/>
      <c r="C3" s="17"/>
    </row>
    <row r="4" spans="1:18" s="4" customFormat="1" ht="15.75" x14ac:dyDescent="0.25">
      <c r="A4" s="7" t="s">
        <v>14</v>
      </c>
      <c r="B4" s="7"/>
      <c r="C4" s="18"/>
    </row>
    <row r="5" spans="1:18" x14ac:dyDescent="0.2">
      <c r="R5" s="15" t="s">
        <v>37</v>
      </c>
    </row>
    <row r="6" spans="1:18" s="12" customFormat="1" ht="11.25" customHeight="1" x14ac:dyDescent="0.2">
      <c r="A6" s="10"/>
      <c r="B6" s="10"/>
      <c r="C6" s="10"/>
      <c r="D6" s="10"/>
      <c r="E6" s="30" t="s">
        <v>36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13</v>
      </c>
    </row>
    <row r="7" spans="1:18" s="12" customFormat="1" ht="11.25" customHeight="1" x14ac:dyDescent="0.2">
      <c r="A7" s="13"/>
      <c r="B7" s="13"/>
      <c r="C7" s="13"/>
      <c r="D7" s="13"/>
      <c r="E7" s="32" t="s">
        <v>38</v>
      </c>
      <c r="F7" s="13"/>
      <c r="G7" s="33" t="s">
        <v>1</v>
      </c>
      <c r="H7" s="33" t="s">
        <v>2</v>
      </c>
      <c r="I7" s="33" t="s">
        <v>3</v>
      </c>
      <c r="J7" s="33" t="s">
        <v>4</v>
      </c>
      <c r="K7" s="33" t="s">
        <v>5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3" t="s">
        <v>11</v>
      </c>
      <c r="R7" s="33" t="s">
        <v>12</v>
      </c>
    </row>
    <row r="8" spans="1:18" x14ac:dyDescent="0.2">
      <c r="A8" s="9" t="s">
        <v>15</v>
      </c>
      <c r="D8" s="16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B9" s="5" t="s">
        <v>27</v>
      </c>
      <c r="C9" s="2" t="s">
        <v>16</v>
      </c>
      <c r="D9" s="14"/>
      <c r="E9" s="34">
        <f>MIN(G9:R9)</f>
        <v>-9.9</v>
      </c>
      <c r="F9" s="14"/>
      <c r="G9" s="14">
        <v>-8.6999999999999993</v>
      </c>
      <c r="H9" s="14">
        <v>-9.9</v>
      </c>
      <c r="I9" s="14">
        <v>-3.2</v>
      </c>
      <c r="J9" s="14">
        <v>-3</v>
      </c>
      <c r="K9" s="14">
        <v>-0.9</v>
      </c>
      <c r="L9" s="14">
        <v>6.8</v>
      </c>
      <c r="M9" s="14">
        <v>10.6</v>
      </c>
      <c r="N9" s="14">
        <v>6.3</v>
      </c>
      <c r="O9" s="14">
        <v>6.2</v>
      </c>
      <c r="P9" s="14">
        <v>-1.7</v>
      </c>
      <c r="Q9" s="14">
        <v>-3.3</v>
      </c>
      <c r="R9" s="14">
        <v>-6.6</v>
      </c>
    </row>
    <row r="10" spans="1:18" x14ac:dyDescent="0.2">
      <c r="B10" s="5" t="s">
        <v>28</v>
      </c>
      <c r="C10" s="2" t="s">
        <v>16</v>
      </c>
      <c r="D10" s="14"/>
      <c r="E10" s="34">
        <f>MAX(G10:R10)</f>
        <v>30.5</v>
      </c>
      <c r="F10" s="14"/>
      <c r="G10" s="14">
        <v>10.199999999999999</v>
      </c>
      <c r="H10" s="14">
        <v>16.8</v>
      </c>
      <c r="I10" s="14">
        <v>22.4</v>
      </c>
      <c r="J10" s="14">
        <v>22.2</v>
      </c>
      <c r="K10" s="14">
        <v>24.5</v>
      </c>
      <c r="L10" s="14">
        <v>29.9</v>
      </c>
      <c r="M10" s="14">
        <v>28.7</v>
      </c>
      <c r="N10" s="14">
        <v>30.5</v>
      </c>
      <c r="O10" s="14">
        <v>26.1</v>
      </c>
      <c r="P10" s="14">
        <v>20.9</v>
      </c>
      <c r="Q10" s="14">
        <v>11.1</v>
      </c>
      <c r="R10" s="14">
        <v>14.4</v>
      </c>
    </row>
    <row r="11" spans="1:18" x14ac:dyDescent="0.2">
      <c r="B11" s="5" t="s">
        <v>42</v>
      </c>
      <c r="C11" s="2" t="s">
        <v>16</v>
      </c>
      <c r="D11" s="14"/>
      <c r="E11" s="34">
        <f>AVERAGE(G11:R11)</f>
        <v>9.2333333333333343</v>
      </c>
      <c r="F11" s="14"/>
      <c r="G11" s="14">
        <v>0.6</v>
      </c>
      <c r="H11" s="14">
        <v>3.5</v>
      </c>
      <c r="I11" s="14">
        <v>5.0999999999999996</v>
      </c>
      <c r="J11" s="14">
        <v>7.5</v>
      </c>
      <c r="K11" s="14">
        <v>10.7</v>
      </c>
      <c r="L11" s="14">
        <v>18.600000000000001</v>
      </c>
      <c r="M11" s="14">
        <v>18.2</v>
      </c>
      <c r="N11" s="14">
        <v>17.3</v>
      </c>
      <c r="O11" s="14">
        <v>15.9</v>
      </c>
      <c r="P11" s="14">
        <v>8.6999999999999993</v>
      </c>
      <c r="Q11" s="14">
        <v>3.3</v>
      </c>
      <c r="R11" s="14">
        <v>1.4</v>
      </c>
    </row>
    <row r="12" spans="1:18" x14ac:dyDescent="0.2">
      <c r="B12" s="22" t="s">
        <v>39</v>
      </c>
      <c r="C12" s="2" t="s">
        <v>16</v>
      </c>
      <c r="D12" s="23"/>
      <c r="E12" s="35">
        <f>IF(R12="",AVERAGE(G12:R12),8.8)</f>
        <v>8.8000000000000007</v>
      </c>
      <c r="F12" s="23"/>
      <c r="G12" s="23">
        <v>-0.4</v>
      </c>
      <c r="H12" s="23">
        <v>0.7</v>
      </c>
      <c r="I12" s="23">
        <v>4.7</v>
      </c>
      <c r="J12" s="23">
        <v>8.1</v>
      </c>
      <c r="K12" s="23">
        <v>12.7</v>
      </c>
      <c r="L12" s="23">
        <v>16</v>
      </c>
      <c r="M12" s="23">
        <v>18.3</v>
      </c>
      <c r="N12" s="23">
        <v>17.7</v>
      </c>
      <c r="O12" s="23">
        <v>13.7</v>
      </c>
      <c r="P12" s="23">
        <v>9.3000000000000007</v>
      </c>
      <c r="Q12" s="23">
        <v>3.7</v>
      </c>
      <c r="R12" s="23">
        <v>0.6</v>
      </c>
    </row>
    <row r="13" spans="1:18" x14ac:dyDescent="0.2">
      <c r="B13" s="5" t="s">
        <v>40</v>
      </c>
      <c r="C13" s="2" t="s">
        <v>16</v>
      </c>
      <c r="D13" s="14"/>
      <c r="E13" s="34">
        <f>E11-E12</f>
        <v>0.43333333333333357</v>
      </c>
      <c r="F13" s="14"/>
      <c r="G13" s="14">
        <f t="shared" ref="G13:R13" si="0">IF(G11="","",G11-G12)</f>
        <v>1</v>
      </c>
      <c r="H13" s="14">
        <f t="shared" si="0"/>
        <v>2.8</v>
      </c>
      <c r="I13" s="14">
        <f t="shared" si="0"/>
        <v>0.39999999999999947</v>
      </c>
      <c r="J13" s="14">
        <f t="shared" si="0"/>
        <v>-0.59999999999999964</v>
      </c>
      <c r="K13" s="14">
        <f t="shared" si="0"/>
        <v>-2</v>
      </c>
      <c r="L13" s="14">
        <f t="shared" si="0"/>
        <v>2.6000000000000014</v>
      </c>
      <c r="M13" s="14">
        <f t="shared" si="0"/>
        <v>-0.10000000000000142</v>
      </c>
      <c r="N13" s="14">
        <f t="shared" si="0"/>
        <v>-0.39999999999999858</v>
      </c>
      <c r="O13" s="14">
        <f t="shared" si="0"/>
        <v>2.2000000000000011</v>
      </c>
      <c r="P13" s="14">
        <f t="shared" si="0"/>
        <v>-0.60000000000000142</v>
      </c>
      <c r="Q13" s="14">
        <f t="shared" si="0"/>
        <v>-0.40000000000000036</v>
      </c>
      <c r="R13" s="14">
        <f t="shared" si="0"/>
        <v>0.79999999999999993</v>
      </c>
    </row>
    <row r="14" spans="1:18" x14ac:dyDescent="0.2">
      <c r="A14" s="24" t="s">
        <v>17</v>
      </c>
      <c r="B14" s="25"/>
      <c r="C14" s="26"/>
      <c r="D14" s="27"/>
      <c r="E14" s="3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B15" s="5" t="s">
        <v>43</v>
      </c>
      <c r="C15" s="2" t="s">
        <v>18</v>
      </c>
      <c r="D15" s="16"/>
      <c r="E15" s="37">
        <f>SUM(G15:R15)</f>
        <v>1862.1</v>
      </c>
      <c r="F15" s="16"/>
      <c r="G15" s="16">
        <v>54.2</v>
      </c>
      <c r="H15" s="16">
        <v>94.6</v>
      </c>
      <c r="I15" s="16">
        <v>178.8</v>
      </c>
      <c r="J15" s="16">
        <v>240.9</v>
      </c>
      <c r="K15" s="16">
        <v>177.2</v>
      </c>
      <c r="L15" s="16">
        <v>230.3</v>
      </c>
      <c r="M15" s="16">
        <v>194.1</v>
      </c>
      <c r="N15" s="16">
        <v>201.2</v>
      </c>
      <c r="O15" s="16">
        <v>222.8</v>
      </c>
      <c r="P15" s="16">
        <v>174</v>
      </c>
      <c r="Q15" s="16">
        <v>55.3</v>
      </c>
      <c r="R15" s="16">
        <v>38.700000000000003</v>
      </c>
    </row>
    <row r="16" spans="1:18" x14ac:dyDescent="0.2">
      <c r="B16" s="22" t="s">
        <v>39</v>
      </c>
      <c r="C16" s="2" t="s">
        <v>18</v>
      </c>
      <c r="D16" s="28"/>
      <c r="E16" s="38">
        <f>IF(R16="",SUM(G16:R16),1682)</f>
        <v>1682</v>
      </c>
      <c r="F16" s="28"/>
      <c r="G16" s="28">
        <v>64</v>
      </c>
      <c r="H16" s="28">
        <v>87</v>
      </c>
      <c r="I16" s="28">
        <v>137</v>
      </c>
      <c r="J16" s="28">
        <v>159</v>
      </c>
      <c r="K16" s="28">
        <v>182</v>
      </c>
      <c r="L16" s="28">
        <v>205</v>
      </c>
      <c r="M16" s="28">
        <v>236</v>
      </c>
      <c r="N16" s="28">
        <v>217</v>
      </c>
      <c r="O16" s="28">
        <v>165</v>
      </c>
      <c r="P16" s="28">
        <v>113</v>
      </c>
      <c r="Q16" s="28">
        <v>68</v>
      </c>
      <c r="R16" s="28">
        <v>49</v>
      </c>
    </row>
    <row r="17" spans="1:18" x14ac:dyDescent="0.2">
      <c r="A17" s="29"/>
      <c r="B17" s="5" t="s">
        <v>40</v>
      </c>
      <c r="C17" s="19" t="s">
        <v>18</v>
      </c>
      <c r="D17" s="21"/>
      <c r="E17" s="39">
        <f>E15-E16</f>
        <v>180.09999999999991</v>
      </c>
      <c r="F17" s="21"/>
      <c r="G17" s="16">
        <f t="shared" ref="G17:R17" si="1">IF(G15="","",G15-G16)</f>
        <v>-9.7999999999999972</v>
      </c>
      <c r="H17" s="16">
        <f t="shared" si="1"/>
        <v>7.5999999999999943</v>
      </c>
      <c r="I17" s="16">
        <f t="shared" si="1"/>
        <v>41.800000000000011</v>
      </c>
      <c r="J17" s="16">
        <f t="shared" si="1"/>
        <v>81.900000000000006</v>
      </c>
      <c r="K17" s="16">
        <f t="shared" si="1"/>
        <v>-4.8000000000000114</v>
      </c>
      <c r="L17" s="16">
        <f t="shared" si="1"/>
        <v>25.300000000000011</v>
      </c>
      <c r="M17" s="16">
        <f t="shared" si="1"/>
        <v>-41.900000000000006</v>
      </c>
      <c r="N17" s="16">
        <f t="shared" si="1"/>
        <v>-15.800000000000011</v>
      </c>
      <c r="O17" s="16">
        <f t="shared" si="1"/>
        <v>57.800000000000011</v>
      </c>
      <c r="P17" s="16">
        <f t="shared" si="1"/>
        <v>61</v>
      </c>
      <c r="Q17" s="16">
        <f t="shared" si="1"/>
        <v>-12.700000000000003</v>
      </c>
      <c r="R17" s="16">
        <f t="shared" si="1"/>
        <v>-10.299999999999997</v>
      </c>
    </row>
    <row r="18" spans="1:18" x14ac:dyDescent="0.2">
      <c r="A18" s="24" t="s">
        <v>19</v>
      </c>
      <c r="B18" s="25"/>
      <c r="C18" s="26"/>
      <c r="D18" s="27"/>
      <c r="E18" s="3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B19" s="5" t="s">
        <v>43</v>
      </c>
      <c r="C19" s="2" t="s">
        <v>20</v>
      </c>
      <c r="D19" s="16"/>
      <c r="E19" s="37">
        <f>SUM(G19:R19)</f>
        <v>1136.8</v>
      </c>
      <c r="F19" s="16"/>
      <c r="G19" s="16">
        <v>112.2</v>
      </c>
      <c r="H19" s="16">
        <v>31.4</v>
      </c>
      <c r="I19" s="16">
        <v>55.8</v>
      </c>
      <c r="J19" s="16">
        <v>41.8</v>
      </c>
      <c r="K19" s="16">
        <v>148.9</v>
      </c>
      <c r="L19" s="16">
        <v>212.4</v>
      </c>
      <c r="M19" s="16">
        <v>262.89999999999998</v>
      </c>
      <c r="N19" s="16">
        <v>65.400000000000006</v>
      </c>
      <c r="O19" s="16">
        <v>46.8</v>
      </c>
      <c r="P19" s="16">
        <v>33.299999999999997</v>
      </c>
      <c r="Q19" s="16">
        <v>16.399999999999999</v>
      </c>
      <c r="R19" s="16">
        <v>109.5</v>
      </c>
    </row>
    <row r="20" spans="1:18" x14ac:dyDescent="0.2">
      <c r="B20" s="22" t="s">
        <v>39</v>
      </c>
      <c r="C20" s="2" t="s">
        <v>20</v>
      </c>
      <c r="D20" s="28"/>
      <c r="E20" s="38">
        <f>IF(R20="",SUM(G20:R20),1059)</f>
        <v>1059</v>
      </c>
      <c r="F20" s="28"/>
      <c r="G20" s="28">
        <v>60</v>
      </c>
      <c r="H20" s="28">
        <v>55</v>
      </c>
      <c r="I20" s="28">
        <v>73</v>
      </c>
      <c r="J20" s="28">
        <v>82</v>
      </c>
      <c r="K20" s="28">
        <v>119</v>
      </c>
      <c r="L20" s="28">
        <v>111</v>
      </c>
      <c r="M20" s="28">
        <v>106</v>
      </c>
      <c r="N20" s="28">
        <v>116</v>
      </c>
      <c r="O20" s="28">
        <v>99</v>
      </c>
      <c r="P20" s="28">
        <v>88</v>
      </c>
      <c r="Q20" s="28">
        <v>76</v>
      </c>
      <c r="R20" s="28">
        <v>74</v>
      </c>
    </row>
    <row r="21" spans="1:18" x14ac:dyDescent="0.2">
      <c r="A21" s="29"/>
      <c r="B21" s="5" t="s">
        <v>40</v>
      </c>
      <c r="C21" s="19" t="s">
        <v>20</v>
      </c>
      <c r="D21" s="21"/>
      <c r="E21" s="39">
        <f>E19-E20</f>
        <v>77.799999999999955</v>
      </c>
      <c r="F21" s="21"/>
      <c r="G21" s="16">
        <f t="shared" ref="G21:R21" si="2">IF(G19="","",G19-G20)</f>
        <v>52.2</v>
      </c>
      <c r="H21" s="16">
        <f t="shared" si="2"/>
        <v>-23.6</v>
      </c>
      <c r="I21" s="16">
        <f t="shared" si="2"/>
        <v>-17.200000000000003</v>
      </c>
      <c r="J21" s="16">
        <f t="shared" si="2"/>
        <v>-40.200000000000003</v>
      </c>
      <c r="K21" s="16">
        <f t="shared" si="2"/>
        <v>29.900000000000006</v>
      </c>
      <c r="L21" s="16">
        <f t="shared" si="2"/>
        <v>101.4</v>
      </c>
      <c r="M21" s="16">
        <f t="shared" si="2"/>
        <v>156.89999999999998</v>
      </c>
      <c r="N21" s="16">
        <f t="shared" si="2"/>
        <v>-50.599999999999994</v>
      </c>
      <c r="O21" s="16">
        <f t="shared" si="2"/>
        <v>-52.2</v>
      </c>
      <c r="P21" s="16">
        <f t="shared" si="2"/>
        <v>-54.7</v>
      </c>
      <c r="Q21" s="16">
        <f t="shared" si="2"/>
        <v>-59.6</v>
      </c>
      <c r="R21" s="16">
        <f t="shared" si="2"/>
        <v>35.5</v>
      </c>
    </row>
    <row r="22" spans="1:18" x14ac:dyDescent="0.2">
      <c r="A22" s="24" t="s">
        <v>21</v>
      </c>
      <c r="B22" s="25"/>
      <c r="C22" s="26"/>
      <c r="D22" s="27"/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9"/>
      <c r="B23" s="29" t="s">
        <v>29</v>
      </c>
      <c r="C23" s="19" t="s">
        <v>22</v>
      </c>
      <c r="D23" s="21"/>
      <c r="E23" s="41">
        <f>SUM(G23:R23)</f>
        <v>55</v>
      </c>
      <c r="F23" s="21"/>
      <c r="G23" s="16">
        <v>24</v>
      </c>
      <c r="H23" s="16">
        <v>8</v>
      </c>
      <c r="I23" s="16">
        <v>2</v>
      </c>
      <c r="J23" s="16">
        <v>4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2</v>
      </c>
      <c r="R23" s="16">
        <v>15</v>
      </c>
    </row>
    <row r="24" spans="1:18" x14ac:dyDescent="0.2">
      <c r="A24" s="24" t="s">
        <v>23</v>
      </c>
      <c r="B24" s="25"/>
      <c r="C24" s="26"/>
      <c r="D24" s="27"/>
      <c r="E24" s="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9"/>
      <c r="B25" s="29" t="s">
        <v>28</v>
      </c>
      <c r="C25" s="19" t="s">
        <v>24</v>
      </c>
      <c r="D25" s="21"/>
      <c r="E25" s="42">
        <f>MAX(G25:R25)</f>
        <v>92.2</v>
      </c>
      <c r="F25" s="21"/>
      <c r="G25" s="16">
        <v>72.400000000000006</v>
      </c>
      <c r="H25" s="16">
        <v>55.1</v>
      </c>
      <c r="I25" s="16">
        <v>87.5</v>
      </c>
      <c r="J25" s="16">
        <v>52.6</v>
      </c>
      <c r="K25" s="16">
        <v>74.5</v>
      </c>
      <c r="L25" s="16">
        <v>64.099999999999994</v>
      </c>
      <c r="M25" s="16">
        <v>92.2</v>
      </c>
      <c r="N25" s="16">
        <v>47.2</v>
      </c>
      <c r="O25" s="16">
        <v>43.9</v>
      </c>
      <c r="P25" s="16">
        <v>78.099999999999994</v>
      </c>
      <c r="Q25" s="16">
        <v>54</v>
      </c>
      <c r="R25" s="16">
        <v>63</v>
      </c>
    </row>
    <row r="26" spans="1:18" x14ac:dyDescent="0.2">
      <c r="A26" s="24" t="s">
        <v>25</v>
      </c>
      <c r="B26" s="25"/>
      <c r="C26" s="26"/>
      <c r="D26" s="27"/>
      <c r="E26" s="4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5" t="s">
        <v>30</v>
      </c>
      <c r="D27" s="16"/>
      <c r="E27" s="16">
        <f>SUM(G27:R27)</f>
        <v>144</v>
      </c>
      <c r="F27" s="16"/>
      <c r="G27" s="16">
        <v>18</v>
      </c>
      <c r="H27" s="16">
        <v>8</v>
      </c>
      <c r="I27" s="16">
        <v>9</v>
      </c>
      <c r="J27" s="16">
        <v>6</v>
      </c>
      <c r="K27" s="16">
        <v>17</v>
      </c>
      <c r="L27" s="16">
        <v>13</v>
      </c>
      <c r="M27" s="16">
        <v>18</v>
      </c>
      <c r="N27" s="16">
        <v>8</v>
      </c>
      <c r="O27" s="16">
        <v>11</v>
      </c>
      <c r="P27" s="16">
        <v>10</v>
      </c>
      <c r="Q27" s="16">
        <v>9</v>
      </c>
      <c r="R27" s="16">
        <v>17</v>
      </c>
    </row>
    <row r="28" spans="1:18" x14ac:dyDescent="0.2">
      <c r="B28" s="5" t="s">
        <v>31</v>
      </c>
      <c r="D28" s="16"/>
      <c r="E28" s="16">
        <f>SUM(G28:R28)</f>
        <v>16</v>
      </c>
      <c r="F28" s="16"/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8</v>
      </c>
      <c r="M28" s="16">
        <v>7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</row>
    <row r="29" spans="1:18" x14ac:dyDescent="0.2">
      <c r="B29" s="5" t="s">
        <v>32</v>
      </c>
      <c r="D29" s="16"/>
      <c r="E29" s="16">
        <f>SUM(G29:R29)</f>
        <v>108</v>
      </c>
      <c r="F29" s="16"/>
      <c r="G29" s="16">
        <v>23</v>
      </c>
      <c r="H29" s="16">
        <v>15</v>
      </c>
      <c r="I29" s="16">
        <v>16</v>
      </c>
      <c r="J29" s="16">
        <v>14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3</v>
      </c>
      <c r="Q29" s="16">
        <v>14</v>
      </c>
      <c r="R29" s="16">
        <v>22</v>
      </c>
    </row>
    <row r="30" spans="1:18" x14ac:dyDescent="0.2">
      <c r="A30" s="20"/>
      <c r="B30" s="20" t="s">
        <v>33</v>
      </c>
      <c r="C30" s="19"/>
      <c r="D30" s="21"/>
      <c r="E30" s="21">
        <f>SUM(G30:R30)</f>
        <v>34</v>
      </c>
      <c r="F30" s="21"/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12</v>
      </c>
      <c r="M30" s="16">
        <v>9</v>
      </c>
      <c r="N30" s="16">
        <v>7</v>
      </c>
      <c r="O30" s="16">
        <v>6</v>
      </c>
      <c r="P30" s="16">
        <v>0</v>
      </c>
      <c r="Q30" s="16">
        <v>0</v>
      </c>
      <c r="R30" s="16">
        <v>0</v>
      </c>
    </row>
    <row r="31" spans="1:18" x14ac:dyDescent="0.2">
      <c r="A31" s="24" t="s">
        <v>26</v>
      </c>
      <c r="B31" s="25"/>
      <c r="C31" s="26"/>
      <c r="D31" s="27"/>
      <c r="E31" s="4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0"/>
      <c r="B32" s="20" t="s">
        <v>34</v>
      </c>
      <c r="C32" s="19"/>
      <c r="D32" s="21"/>
      <c r="E32" s="21">
        <f>SUM(G32:R32)</f>
        <v>229</v>
      </c>
      <c r="F32" s="21"/>
      <c r="G32" s="21">
        <v>31</v>
      </c>
      <c r="H32" s="21">
        <v>28</v>
      </c>
      <c r="I32" s="21">
        <v>30</v>
      </c>
      <c r="J32" s="21">
        <v>26</v>
      </c>
      <c r="K32" s="21">
        <v>23</v>
      </c>
      <c r="L32" s="21">
        <v>0</v>
      </c>
      <c r="M32" s="21">
        <v>0</v>
      </c>
      <c r="N32" s="21">
        <v>0</v>
      </c>
      <c r="O32" s="21">
        <v>3</v>
      </c>
      <c r="P32" s="21">
        <v>27</v>
      </c>
      <c r="Q32" s="21">
        <v>30</v>
      </c>
      <c r="R32" s="21">
        <v>31</v>
      </c>
    </row>
    <row r="33" spans="1:18" x14ac:dyDescent="0.2">
      <c r="A33" s="9" t="s">
        <v>54</v>
      </c>
      <c r="D33" s="16"/>
      <c r="E33" s="4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1"/>
      <c r="B34" s="1" t="s">
        <v>45</v>
      </c>
      <c r="D34" s="16"/>
      <c r="E34" s="4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A35" s="20"/>
      <c r="B35" s="20" t="s">
        <v>35</v>
      </c>
      <c r="C35" s="19"/>
      <c r="D35" s="21"/>
      <c r="E35" s="44">
        <f>SUM(G35:R35)</f>
        <v>3535</v>
      </c>
      <c r="F35" s="21"/>
      <c r="G35" s="21">
        <v>602.5</v>
      </c>
      <c r="H35" s="21">
        <v>463.3</v>
      </c>
      <c r="I35" s="21">
        <v>453.5</v>
      </c>
      <c r="J35" s="21">
        <v>346.2</v>
      </c>
      <c r="K35" s="21">
        <v>241</v>
      </c>
      <c r="L35" s="21">
        <v>0</v>
      </c>
      <c r="M35" s="21">
        <v>0</v>
      </c>
      <c r="N35" s="21">
        <v>0</v>
      </c>
      <c r="O35" s="21">
        <v>25.2</v>
      </c>
      <c r="P35" s="21">
        <v>325.89999999999998</v>
      </c>
      <c r="Q35" s="21">
        <v>500.7</v>
      </c>
      <c r="R35" s="21">
        <v>576.70000000000005</v>
      </c>
    </row>
    <row r="36" spans="1:18" ht="11.25" customHeight="1" x14ac:dyDescent="0.2">
      <c r="A36" s="1"/>
      <c r="B36" s="1"/>
      <c r="R36" s="8" t="s">
        <v>0</v>
      </c>
    </row>
    <row r="37" spans="1:18" ht="11.25" customHeight="1" x14ac:dyDescent="0.2">
      <c r="A37" s="46" t="s">
        <v>49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1.25" customHeight="1" x14ac:dyDescent="0.2">
      <c r="A38" s="46" t="s">
        <v>44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">
      <c r="R39" s="2" t="s">
        <v>41</v>
      </c>
    </row>
  </sheetData>
  <mergeCells count="2">
    <mergeCell ref="A37:R37"/>
    <mergeCell ref="A38:R3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450A-C7C9-4F1E-A872-44D4B1FE4EBF}">
  <dimension ref="A1:R39"/>
  <sheetViews>
    <sheetView showGridLines="0" zoomScaleNormal="100" workbookViewId="0"/>
  </sheetViews>
  <sheetFormatPr baseColWidth="10" defaultColWidth="11.42578125" defaultRowHeight="11.25" x14ac:dyDescent="0.2"/>
  <cols>
    <col min="1" max="1" width="3.5703125" style="5" customWidth="1"/>
    <col min="2" max="2" width="44.5703125" style="5" bestFit="1" customWidth="1"/>
    <col min="3" max="3" width="4.140625" style="2" bestFit="1" customWidth="1"/>
    <col min="4" max="4" width="2.7109375" style="1" customWidth="1"/>
    <col min="5" max="5" width="7.7109375" style="1" customWidth="1"/>
    <col min="6" max="6" width="2.7109375" style="1" customWidth="1"/>
    <col min="7" max="18" width="6.285156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x14ac:dyDescent="0.25">
      <c r="A3" s="6" t="s">
        <v>52</v>
      </c>
      <c r="B3" s="6"/>
      <c r="C3" s="17"/>
    </row>
    <row r="4" spans="1:18" s="4" customFormat="1" ht="15.75" x14ac:dyDescent="0.25">
      <c r="A4" s="7" t="s">
        <v>14</v>
      </c>
      <c r="B4" s="7"/>
      <c r="C4" s="18"/>
    </row>
    <row r="5" spans="1:18" x14ac:dyDescent="0.2">
      <c r="R5" s="15" t="s">
        <v>37</v>
      </c>
    </row>
    <row r="6" spans="1:18" s="12" customFormat="1" ht="11.25" customHeight="1" x14ac:dyDescent="0.2">
      <c r="A6" s="10"/>
      <c r="B6" s="10"/>
      <c r="C6" s="10"/>
      <c r="D6" s="10"/>
      <c r="E6" s="30" t="s">
        <v>36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13</v>
      </c>
    </row>
    <row r="7" spans="1:18" s="12" customFormat="1" ht="11.25" customHeight="1" x14ac:dyDescent="0.2">
      <c r="A7" s="13"/>
      <c r="B7" s="13"/>
      <c r="C7" s="13"/>
      <c r="D7" s="13"/>
      <c r="E7" s="32" t="s">
        <v>47</v>
      </c>
      <c r="F7" s="13"/>
      <c r="G7" s="33" t="s">
        <v>1</v>
      </c>
      <c r="H7" s="33" t="s">
        <v>2</v>
      </c>
      <c r="I7" s="33" t="s">
        <v>3</v>
      </c>
      <c r="J7" s="33" t="s">
        <v>4</v>
      </c>
      <c r="K7" s="33" t="s">
        <v>5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3" t="s">
        <v>11</v>
      </c>
      <c r="R7" s="33" t="s">
        <v>12</v>
      </c>
    </row>
    <row r="8" spans="1:18" x14ac:dyDescent="0.2">
      <c r="A8" s="9" t="s">
        <v>15</v>
      </c>
      <c r="D8" s="16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B9" s="5" t="s">
        <v>27</v>
      </c>
      <c r="C9" s="2" t="s">
        <v>16</v>
      </c>
      <c r="D9" s="14"/>
      <c r="E9" s="34">
        <f>MIN(G9:R9)</f>
        <v>-6.4</v>
      </c>
      <c r="F9" s="14"/>
      <c r="G9" s="14">
        <v>-6.4</v>
      </c>
      <c r="H9" s="14">
        <v>-5.2</v>
      </c>
      <c r="I9" s="14">
        <v>-4.5</v>
      </c>
      <c r="J9" s="14">
        <v>-4.5999999999999996</v>
      </c>
      <c r="K9" s="14">
        <v>2.9</v>
      </c>
      <c r="L9" s="14">
        <v>5.8</v>
      </c>
      <c r="M9" s="14">
        <v>7.5</v>
      </c>
      <c r="N9" s="14">
        <v>7.7</v>
      </c>
      <c r="O9" s="14">
        <v>5.3</v>
      </c>
      <c r="P9" s="14">
        <v>-0.3</v>
      </c>
      <c r="Q9" s="14">
        <v>-4.0999999999999996</v>
      </c>
      <c r="R9" s="14">
        <v>-5</v>
      </c>
    </row>
    <row r="10" spans="1:18" x14ac:dyDescent="0.2">
      <c r="B10" s="5" t="s">
        <v>28</v>
      </c>
      <c r="C10" s="2" t="s">
        <v>16</v>
      </c>
      <c r="D10" s="14"/>
      <c r="E10" s="34">
        <f>MAX(G10:R10)</f>
        <v>33.6</v>
      </c>
      <c r="F10" s="14"/>
      <c r="G10" s="14">
        <v>13.4</v>
      </c>
      <c r="H10" s="14">
        <v>17.600000000000001</v>
      </c>
      <c r="I10" s="14">
        <v>18.100000000000001</v>
      </c>
      <c r="J10" s="14">
        <v>22.7</v>
      </c>
      <c r="K10" s="14">
        <v>26.3</v>
      </c>
      <c r="L10" s="14">
        <v>28</v>
      </c>
      <c r="M10" s="14">
        <v>33.6</v>
      </c>
      <c r="N10" s="14">
        <v>31.6</v>
      </c>
      <c r="O10" s="14">
        <v>28.3</v>
      </c>
      <c r="P10" s="14">
        <v>17.8</v>
      </c>
      <c r="Q10" s="14">
        <v>20.6</v>
      </c>
      <c r="R10" s="14">
        <v>13.4</v>
      </c>
    </row>
    <row r="11" spans="1:18" x14ac:dyDescent="0.2">
      <c r="B11" s="5" t="s">
        <v>42</v>
      </c>
      <c r="C11" s="2" t="s">
        <v>16</v>
      </c>
      <c r="D11" s="14"/>
      <c r="E11" s="34">
        <f>AVERAGE(G11:R11)</f>
        <v>10.316666666666665</v>
      </c>
      <c r="F11" s="14"/>
      <c r="G11" s="14">
        <v>1.3</v>
      </c>
      <c r="H11" s="14">
        <v>5.5</v>
      </c>
      <c r="I11" s="14">
        <v>5.4</v>
      </c>
      <c r="J11" s="14">
        <v>11.5</v>
      </c>
      <c r="K11" s="14">
        <v>13.4</v>
      </c>
      <c r="L11" s="14">
        <v>16.3</v>
      </c>
      <c r="M11" s="14">
        <v>19.600000000000001</v>
      </c>
      <c r="N11" s="14">
        <v>19.100000000000001</v>
      </c>
      <c r="O11" s="14">
        <v>15.6</v>
      </c>
      <c r="P11" s="14">
        <v>9</v>
      </c>
      <c r="Q11" s="14">
        <v>5</v>
      </c>
      <c r="R11" s="14">
        <v>2.1</v>
      </c>
    </row>
    <row r="12" spans="1:18" x14ac:dyDescent="0.2">
      <c r="B12" s="22" t="s">
        <v>39</v>
      </c>
      <c r="C12" s="2" t="s">
        <v>16</v>
      </c>
      <c r="D12" s="23"/>
      <c r="E12" s="35">
        <f>IF(R12="",AVERAGE(G12:R12),8.8)</f>
        <v>8.8000000000000007</v>
      </c>
      <c r="F12" s="23"/>
      <c r="G12" s="23">
        <v>-0.4</v>
      </c>
      <c r="H12" s="23">
        <v>0.7</v>
      </c>
      <c r="I12" s="23">
        <v>4.7</v>
      </c>
      <c r="J12" s="23">
        <v>8.1</v>
      </c>
      <c r="K12" s="23">
        <v>12.7</v>
      </c>
      <c r="L12" s="23">
        <v>16</v>
      </c>
      <c r="M12" s="23">
        <v>18.3</v>
      </c>
      <c r="N12" s="23">
        <v>17.7</v>
      </c>
      <c r="O12" s="23">
        <v>13.7</v>
      </c>
      <c r="P12" s="23">
        <v>9.3000000000000007</v>
      </c>
      <c r="Q12" s="23">
        <v>3.7</v>
      </c>
      <c r="R12" s="23">
        <v>0.6</v>
      </c>
    </row>
    <row r="13" spans="1:18" x14ac:dyDescent="0.2">
      <c r="B13" s="5" t="s">
        <v>40</v>
      </c>
      <c r="C13" s="2" t="s">
        <v>16</v>
      </c>
      <c r="D13" s="14"/>
      <c r="E13" s="34">
        <f>E11-E12</f>
        <v>1.5166666666666639</v>
      </c>
      <c r="F13" s="14"/>
      <c r="G13" s="14">
        <f t="shared" ref="G13:R13" si="0">IF(G11="","",G11-G12)</f>
        <v>1.7000000000000002</v>
      </c>
      <c r="H13" s="14">
        <f t="shared" si="0"/>
        <v>4.8</v>
      </c>
      <c r="I13" s="14">
        <f t="shared" si="0"/>
        <v>0.70000000000000018</v>
      </c>
      <c r="J13" s="14">
        <f t="shared" si="0"/>
        <v>3.4000000000000004</v>
      </c>
      <c r="K13" s="14">
        <f t="shared" si="0"/>
        <v>0.70000000000000107</v>
      </c>
      <c r="L13" s="14">
        <f t="shared" si="0"/>
        <v>0.30000000000000071</v>
      </c>
      <c r="M13" s="14">
        <f t="shared" si="0"/>
        <v>1.3000000000000007</v>
      </c>
      <c r="N13" s="14">
        <f t="shared" si="0"/>
        <v>1.4000000000000021</v>
      </c>
      <c r="O13" s="14">
        <f t="shared" si="0"/>
        <v>1.9000000000000004</v>
      </c>
      <c r="P13" s="14">
        <f t="shared" si="0"/>
        <v>-0.30000000000000071</v>
      </c>
      <c r="Q13" s="14">
        <f t="shared" si="0"/>
        <v>1.2999999999999998</v>
      </c>
      <c r="R13" s="14">
        <f t="shared" si="0"/>
        <v>1.5</v>
      </c>
    </row>
    <row r="14" spans="1:18" x14ac:dyDescent="0.2">
      <c r="A14" s="24" t="s">
        <v>17</v>
      </c>
      <c r="B14" s="25"/>
      <c r="C14" s="26"/>
      <c r="D14" s="27"/>
      <c r="E14" s="3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B15" s="5" t="s">
        <v>43</v>
      </c>
      <c r="C15" s="2" t="s">
        <v>18</v>
      </c>
      <c r="D15" s="16"/>
      <c r="E15" s="37">
        <f>SUM(G15:R15)</f>
        <v>2154.7999999999997</v>
      </c>
      <c r="F15" s="16"/>
      <c r="G15" s="16">
        <v>137.4</v>
      </c>
      <c r="H15" s="16">
        <v>118.1</v>
      </c>
      <c r="I15" s="16">
        <v>193.8</v>
      </c>
      <c r="J15" s="16">
        <v>286.2</v>
      </c>
      <c r="K15" s="16">
        <v>265.39999999999998</v>
      </c>
      <c r="L15" s="16">
        <v>207.7</v>
      </c>
      <c r="M15" s="16">
        <v>297.5</v>
      </c>
      <c r="N15" s="16">
        <v>231.4</v>
      </c>
      <c r="O15" s="16">
        <v>207.3</v>
      </c>
      <c r="P15" s="16">
        <v>97.1</v>
      </c>
      <c r="Q15" s="16">
        <v>82.7</v>
      </c>
      <c r="R15" s="16">
        <v>30.2</v>
      </c>
    </row>
    <row r="16" spans="1:18" x14ac:dyDescent="0.2">
      <c r="B16" s="22" t="s">
        <v>39</v>
      </c>
      <c r="C16" s="2" t="s">
        <v>18</v>
      </c>
      <c r="D16" s="28"/>
      <c r="E16" s="38">
        <f>IF(R16="",SUM(G16:R16),1682)</f>
        <v>1682</v>
      </c>
      <c r="F16" s="28"/>
      <c r="G16" s="28">
        <v>64</v>
      </c>
      <c r="H16" s="28">
        <v>87</v>
      </c>
      <c r="I16" s="28">
        <v>137</v>
      </c>
      <c r="J16" s="28">
        <v>159</v>
      </c>
      <c r="K16" s="28">
        <v>182</v>
      </c>
      <c r="L16" s="28">
        <v>205</v>
      </c>
      <c r="M16" s="28">
        <v>236</v>
      </c>
      <c r="N16" s="28">
        <v>217</v>
      </c>
      <c r="O16" s="28">
        <v>165</v>
      </c>
      <c r="P16" s="28">
        <v>113</v>
      </c>
      <c r="Q16" s="28">
        <v>68</v>
      </c>
      <c r="R16" s="28">
        <v>49</v>
      </c>
    </row>
    <row r="17" spans="1:18" x14ac:dyDescent="0.2">
      <c r="A17" s="29"/>
      <c r="B17" s="5" t="s">
        <v>40</v>
      </c>
      <c r="C17" s="19" t="s">
        <v>18</v>
      </c>
      <c r="D17" s="21"/>
      <c r="E17" s="39">
        <f>E15-E16</f>
        <v>472.79999999999973</v>
      </c>
      <c r="F17" s="21"/>
      <c r="G17" s="16">
        <f t="shared" ref="G17:R17" si="1">IF(G15="","",G15-G16)</f>
        <v>73.400000000000006</v>
      </c>
      <c r="H17" s="16">
        <f t="shared" si="1"/>
        <v>31.099999999999994</v>
      </c>
      <c r="I17" s="16">
        <f t="shared" si="1"/>
        <v>56.800000000000011</v>
      </c>
      <c r="J17" s="16">
        <f t="shared" si="1"/>
        <v>127.19999999999999</v>
      </c>
      <c r="K17" s="16">
        <f t="shared" si="1"/>
        <v>83.399999999999977</v>
      </c>
      <c r="L17" s="16">
        <f t="shared" si="1"/>
        <v>2.6999999999999886</v>
      </c>
      <c r="M17" s="16">
        <f t="shared" si="1"/>
        <v>61.5</v>
      </c>
      <c r="N17" s="16">
        <f t="shared" si="1"/>
        <v>14.400000000000006</v>
      </c>
      <c r="O17" s="16">
        <f t="shared" si="1"/>
        <v>42.300000000000011</v>
      </c>
      <c r="P17" s="16">
        <f t="shared" si="1"/>
        <v>-15.900000000000006</v>
      </c>
      <c r="Q17" s="16">
        <f t="shared" si="1"/>
        <v>14.700000000000003</v>
      </c>
      <c r="R17" s="16">
        <f t="shared" si="1"/>
        <v>-18.8</v>
      </c>
    </row>
    <row r="18" spans="1:18" x14ac:dyDescent="0.2">
      <c r="A18" s="24" t="s">
        <v>19</v>
      </c>
      <c r="B18" s="25"/>
      <c r="C18" s="26"/>
      <c r="D18" s="27"/>
      <c r="E18" s="3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B19" s="5" t="s">
        <v>43</v>
      </c>
      <c r="C19" s="2" t="s">
        <v>20</v>
      </c>
      <c r="D19" s="16"/>
      <c r="E19" s="37">
        <f>SUM(G19:R19)</f>
        <v>1037.3</v>
      </c>
      <c r="F19" s="16"/>
      <c r="G19" s="16">
        <v>42.5</v>
      </c>
      <c r="H19" s="16">
        <v>123.3</v>
      </c>
      <c r="I19" s="16">
        <v>51.3</v>
      </c>
      <c r="J19" s="16">
        <v>47.2</v>
      </c>
      <c r="K19" s="16">
        <v>79</v>
      </c>
      <c r="L19" s="16">
        <v>148.4</v>
      </c>
      <c r="M19" s="16">
        <v>67.3</v>
      </c>
      <c r="N19" s="16">
        <v>158.6</v>
      </c>
      <c r="O19" s="16">
        <v>82.3</v>
      </c>
      <c r="P19" s="16">
        <v>124.4</v>
      </c>
      <c r="Q19" s="16">
        <v>38.200000000000003</v>
      </c>
      <c r="R19" s="16">
        <v>74.8</v>
      </c>
    </row>
    <row r="20" spans="1:18" x14ac:dyDescent="0.2">
      <c r="B20" s="22" t="s">
        <v>39</v>
      </c>
      <c r="C20" s="2" t="s">
        <v>20</v>
      </c>
      <c r="D20" s="28"/>
      <c r="E20" s="38">
        <f>IF(R20="",SUM(G20:R20),1059)</f>
        <v>1059</v>
      </c>
      <c r="F20" s="28"/>
      <c r="G20" s="28">
        <v>60</v>
      </c>
      <c r="H20" s="28">
        <v>55</v>
      </c>
      <c r="I20" s="28">
        <v>73</v>
      </c>
      <c r="J20" s="28">
        <v>82</v>
      </c>
      <c r="K20" s="28">
        <v>119</v>
      </c>
      <c r="L20" s="28">
        <v>111</v>
      </c>
      <c r="M20" s="28">
        <v>106</v>
      </c>
      <c r="N20" s="28">
        <v>116</v>
      </c>
      <c r="O20" s="28">
        <v>99</v>
      </c>
      <c r="P20" s="28">
        <v>88</v>
      </c>
      <c r="Q20" s="28">
        <v>76</v>
      </c>
      <c r="R20" s="28">
        <v>74</v>
      </c>
    </row>
    <row r="21" spans="1:18" x14ac:dyDescent="0.2">
      <c r="A21" s="29"/>
      <c r="B21" s="5" t="s">
        <v>40</v>
      </c>
      <c r="C21" s="19" t="s">
        <v>20</v>
      </c>
      <c r="D21" s="21"/>
      <c r="E21" s="39">
        <f>E19-E20</f>
        <v>-21.700000000000045</v>
      </c>
      <c r="F21" s="21"/>
      <c r="G21" s="16">
        <f t="shared" ref="G21:R21" si="2">IF(G19="","",G19-G20)</f>
        <v>-17.5</v>
      </c>
      <c r="H21" s="16">
        <f t="shared" si="2"/>
        <v>68.3</v>
      </c>
      <c r="I21" s="16">
        <f t="shared" si="2"/>
        <v>-21.700000000000003</v>
      </c>
      <c r="J21" s="16">
        <f t="shared" si="2"/>
        <v>-34.799999999999997</v>
      </c>
      <c r="K21" s="16">
        <f t="shared" si="2"/>
        <v>-40</v>
      </c>
      <c r="L21" s="16">
        <f t="shared" si="2"/>
        <v>37.400000000000006</v>
      </c>
      <c r="M21" s="16">
        <f t="shared" si="2"/>
        <v>-38.700000000000003</v>
      </c>
      <c r="N21" s="16">
        <f t="shared" si="2"/>
        <v>42.599999999999994</v>
      </c>
      <c r="O21" s="16">
        <f t="shared" si="2"/>
        <v>-16.700000000000003</v>
      </c>
      <c r="P21" s="16">
        <f t="shared" si="2"/>
        <v>36.400000000000006</v>
      </c>
      <c r="Q21" s="16">
        <f t="shared" si="2"/>
        <v>-37.799999999999997</v>
      </c>
      <c r="R21" s="16">
        <f t="shared" si="2"/>
        <v>0.79999999999999716</v>
      </c>
    </row>
    <row r="22" spans="1:18" x14ac:dyDescent="0.2">
      <c r="A22" s="24" t="s">
        <v>21</v>
      </c>
      <c r="B22" s="25"/>
      <c r="C22" s="26"/>
      <c r="D22" s="27"/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9"/>
      <c r="B23" s="29" t="s">
        <v>29</v>
      </c>
      <c r="C23" s="19" t="s">
        <v>22</v>
      </c>
      <c r="D23" s="21"/>
      <c r="E23" s="41">
        <f>SUM(G23:R23)</f>
        <v>48</v>
      </c>
      <c r="F23" s="21"/>
      <c r="G23" s="16">
        <v>0</v>
      </c>
      <c r="H23" s="16">
        <v>9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6</v>
      </c>
      <c r="R23" s="16">
        <v>33</v>
      </c>
    </row>
    <row r="24" spans="1:18" x14ac:dyDescent="0.2">
      <c r="A24" s="24" t="s">
        <v>23</v>
      </c>
      <c r="B24" s="25"/>
      <c r="C24" s="26"/>
      <c r="D24" s="27"/>
      <c r="E24" s="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9"/>
      <c r="B25" s="29" t="s">
        <v>28</v>
      </c>
      <c r="C25" s="19" t="s">
        <v>24</v>
      </c>
      <c r="D25" s="21"/>
      <c r="E25" s="42">
        <f>MAX(G25:R25)</f>
        <v>100.8</v>
      </c>
      <c r="F25" s="21"/>
      <c r="G25" s="16">
        <v>73.400000000000006</v>
      </c>
      <c r="H25" s="16">
        <v>100.8</v>
      </c>
      <c r="I25" s="16">
        <v>84.2</v>
      </c>
      <c r="J25" s="16">
        <v>51.8</v>
      </c>
      <c r="K25" s="16">
        <v>49.7</v>
      </c>
      <c r="L25" s="16">
        <v>64.099999999999994</v>
      </c>
      <c r="M25" s="16">
        <v>51.5</v>
      </c>
      <c r="N25" s="16">
        <v>97.2</v>
      </c>
      <c r="O25" s="16">
        <v>52.6</v>
      </c>
      <c r="P25" s="16">
        <v>70.900000000000006</v>
      </c>
      <c r="Q25" s="16">
        <v>41</v>
      </c>
      <c r="R25" s="16">
        <v>56.5</v>
      </c>
    </row>
    <row r="26" spans="1:18" x14ac:dyDescent="0.2">
      <c r="A26" s="24" t="s">
        <v>25</v>
      </c>
      <c r="B26" s="25"/>
      <c r="C26" s="26"/>
      <c r="D26" s="27"/>
      <c r="E26" s="4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5" t="s">
        <v>30</v>
      </c>
      <c r="D27" s="16"/>
      <c r="E27" s="16">
        <f>SUM(G27:R27)</f>
        <v>137</v>
      </c>
      <c r="F27" s="16"/>
      <c r="G27" s="16">
        <v>7</v>
      </c>
      <c r="H27" s="16">
        <v>15</v>
      </c>
      <c r="I27" s="16">
        <v>9</v>
      </c>
      <c r="J27" s="16">
        <v>5</v>
      </c>
      <c r="K27" s="16">
        <v>11</v>
      </c>
      <c r="L27" s="16">
        <v>18</v>
      </c>
      <c r="M27" s="16">
        <v>8</v>
      </c>
      <c r="N27" s="16">
        <v>13</v>
      </c>
      <c r="O27" s="16">
        <v>8</v>
      </c>
      <c r="P27" s="16">
        <v>18</v>
      </c>
      <c r="Q27" s="16">
        <v>7</v>
      </c>
      <c r="R27" s="16">
        <v>18</v>
      </c>
    </row>
    <row r="28" spans="1:18" x14ac:dyDescent="0.2">
      <c r="B28" s="5" t="s">
        <v>31</v>
      </c>
      <c r="D28" s="16"/>
      <c r="E28" s="16">
        <f>SUM(G28:R28)</f>
        <v>13</v>
      </c>
      <c r="F28" s="16"/>
      <c r="G28" s="16">
        <v>0</v>
      </c>
      <c r="H28" s="16">
        <v>0</v>
      </c>
      <c r="I28" s="16">
        <v>1</v>
      </c>
      <c r="J28" s="16">
        <v>1</v>
      </c>
      <c r="K28" s="16">
        <v>1</v>
      </c>
      <c r="L28" s="16">
        <v>0</v>
      </c>
      <c r="M28" s="16">
        <v>4</v>
      </c>
      <c r="N28" s="16">
        <v>5</v>
      </c>
      <c r="O28" s="16">
        <v>1</v>
      </c>
      <c r="P28" s="16">
        <v>0</v>
      </c>
      <c r="Q28" s="16">
        <v>0</v>
      </c>
      <c r="R28" s="16">
        <v>0</v>
      </c>
    </row>
    <row r="29" spans="1:18" x14ac:dyDescent="0.2">
      <c r="B29" s="5" t="s">
        <v>32</v>
      </c>
      <c r="D29" s="16"/>
      <c r="E29" s="16">
        <f>SUM(G29:R29)</f>
        <v>91</v>
      </c>
      <c r="F29" s="16"/>
      <c r="G29" s="16">
        <v>27</v>
      </c>
      <c r="H29" s="16">
        <v>14</v>
      </c>
      <c r="I29" s="16">
        <v>14</v>
      </c>
      <c r="J29" s="16">
        <v>6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12</v>
      </c>
      <c r="R29" s="16">
        <v>17</v>
      </c>
    </row>
    <row r="30" spans="1:18" x14ac:dyDescent="0.2">
      <c r="A30" s="20"/>
      <c r="B30" s="20" t="s">
        <v>33</v>
      </c>
      <c r="C30" s="19"/>
      <c r="D30" s="21"/>
      <c r="E30" s="21">
        <f>SUM(G30:R30)</f>
        <v>53</v>
      </c>
      <c r="F30" s="21"/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9</v>
      </c>
      <c r="M30" s="16">
        <v>17</v>
      </c>
      <c r="N30" s="16">
        <v>16</v>
      </c>
      <c r="O30" s="16">
        <v>10</v>
      </c>
      <c r="P30" s="16">
        <v>0</v>
      </c>
      <c r="Q30" s="16">
        <v>0</v>
      </c>
      <c r="R30" s="16">
        <v>0</v>
      </c>
    </row>
    <row r="31" spans="1:18" x14ac:dyDescent="0.2">
      <c r="A31" s="24" t="s">
        <v>26</v>
      </c>
      <c r="B31" s="25"/>
      <c r="C31" s="26"/>
      <c r="D31" s="27"/>
      <c r="E31" s="4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0"/>
      <c r="B32" s="20" t="s">
        <v>34</v>
      </c>
      <c r="C32" s="19"/>
      <c r="D32" s="21"/>
      <c r="E32" s="21">
        <f>SUM(G32:R32)</f>
        <v>211</v>
      </c>
      <c r="F32" s="21"/>
      <c r="G32" s="21">
        <v>31</v>
      </c>
      <c r="H32" s="21">
        <v>26</v>
      </c>
      <c r="I32" s="21">
        <v>31</v>
      </c>
      <c r="J32" s="21">
        <v>13</v>
      </c>
      <c r="K32" s="21">
        <v>10</v>
      </c>
      <c r="L32" s="21">
        <v>2</v>
      </c>
      <c r="M32" s="21">
        <v>0</v>
      </c>
      <c r="N32" s="21">
        <v>1</v>
      </c>
      <c r="O32" s="21">
        <v>6</v>
      </c>
      <c r="P32" s="21">
        <v>31</v>
      </c>
      <c r="Q32" s="21">
        <v>29</v>
      </c>
      <c r="R32" s="21">
        <v>31</v>
      </c>
    </row>
    <row r="33" spans="1:18" x14ac:dyDescent="0.2">
      <c r="A33" s="9" t="s">
        <v>54</v>
      </c>
      <c r="D33" s="16"/>
      <c r="E33" s="4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1"/>
      <c r="B34" s="1" t="s">
        <v>45</v>
      </c>
      <c r="D34" s="16"/>
      <c r="E34" s="4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A35" s="20"/>
      <c r="B35" s="20" t="s">
        <v>35</v>
      </c>
      <c r="C35" s="19"/>
      <c r="D35" s="21"/>
      <c r="E35" s="44">
        <f>SUM(G35:R35)</f>
        <v>3113.9</v>
      </c>
      <c r="F35" s="21"/>
      <c r="G35" s="21">
        <v>579.20000000000005</v>
      </c>
      <c r="H35" s="21">
        <v>397.5</v>
      </c>
      <c r="I35" s="21">
        <v>453.7</v>
      </c>
      <c r="J35" s="21">
        <v>146.69999999999999</v>
      </c>
      <c r="K35" s="21">
        <v>103.8</v>
      </c>
      <c r="L35" s="21">
        <v>16.8</v>
      </c>
      <c r="M35" s="21">
        <v>0</v>
      </c>
      <c r="N35" s="21">
        <v>8.9</v>
      </c>
      <c r="O35" s="21">
        <v>66.7</v>
      </c>
      <c r="P35" s="21">
        <v>340.7</v>
      </c>
      <c r="Q35" s="21">
        <v>445.5</v>
      </c>
      <c r="R35" s="21">
        <v>554.4</v>
      </c>
    </row>
    <row r="36" spans="1:18" ht="11.25" customHeight="1" x14ac:dyDescent="0.2">
      <c r="A36" s="1"/>
      <c r="B36" s="1"/>
      <c r="R36" s="8" t="s">
        <v>0</v>
      </c>
    </row>
    <row r="37" spans="1:18" ht="11.25" customHeight="1" x14ac:dyDescent="0.2">
      <c r="A37" s="46" t="s">
        <v>49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1.25" customHeight="1" x14ac:dyDescent="0.2">
      <c r="A38" s="46" t="s">
        <v>44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">
      <c r="R39" s="2" t="s">
        <v>41</v>
      </c>
    </row>
  </sheetData>
  <mergeCells count="2">
    <mergeCell ref="A37:R37"/>
    <mergeCell ref="A38:R3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2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33E5-23A7-4D72-9607-32D85DE751E2}">
  <dimension ref="A1:R39"/>
  <sheetViews>
    <sheetView showGridLines="0" zoomScaleNormal="100" workbookViewId="0"/>
  </sheetViews>
  <sheetFormatPr baseColWidth="10" defaultColWidth="11.42578125" defaultRowHeight="11.25" x14ac:dyDescent="0.2"/>
  <cols>
    <col min="1" max="1" width="3.5703125" style="5" customWidth="1"/>
    <col min="2" max="2" width="44.5703125" style="5" bestFit="1" customWidth="1"/>
    <col min="3" max="3" width="4.140625" style="2" bestFit="1" customWidth="1"/>
    <col min="4" max="4" width="2.7109375" style="1" customWidth="1"/>
    <col min="5" max="5" width="7.7109375" style="1" customWidth="1"/>
    <col min="6" max="6" width="2.7109375" style="1" customWidth="1"/>
    <col min="7" max="18" width="6.28515625" style="1" customWidth="1"/>
    <col min="19" max="16384" width="11.42578125" style="1"/>
  </cols>
  <sheetData>
    <row r="1" spans="1:18" ht="84.95" customHeight="1" x14ac:dyDescent="0.2"/>
    <row r="2" spans="1:18" ht="30.95" customHeight="1" x14ac:dyDescent="0.2"/>
    <row r="3" spans="1:18" s="3" customFormat="1" ht="15.75" x14ac:dyDescent="0.25">
      <c r="A3" s="6" t="s">
        <v>53</v>
      </c>
      <c r="B3" s="6"/>
      <c r="C3" s="17"/>
    </row>
    <row r="4" spans="1:18" s="4" customFormat="1" ht="15.75" x14ac:dyDescent="0.25">
      <c r="A4" s="7" t="s">
        <v>14</v>
      </c>
      <c r="B4" s="7"/>
      <c r="C4" s="18"/>
    </row>
    <row r="5" spans="1:18" x14ac:dyDescent="0.2">
      <c r="R5" s="15" t="s">
        <v>37</v>
      </c>
    </row>
    <row r="6" spans="1:18" s="12" customFormat="1" ht="11.25" customHeight="1" x14ac:dyDescent="0.2">
      <c r="A6" s="10"/>
      <c r="B6" s="10"/>
      <c r="C6" s="10"/>
      <c r="D6" s="10"/>
      <c r="E6" s="30" t="s">
        <v>36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13</v>
      </c>
    </row>
    <row r="7" spans="1:18" s="12" customFormat="1" ht="11.25" customHeight="1" x14ac:dyDescent="0.2">
      <c r="A7" s="13"/>
      <c r="B7" s="13"/>
      <c r="C7" s="13"/>
      <c r="D7" s="13"/>
      <c r="E7" s="32" t="s">
        <v>46</v>
      </c>
      <c r="F7" s="13"/>
      <c r="G7" s="33" t="s">
        <v>1</v>
      </c>
      <c r="H7" s="33" t="s">
        <v>2</v>
      </c>
      <c r="I7" s="33" t="s">
        <v>3</v>
      </c>
      <c r="J7" s="33" t="s">
        <v>4</v>
      </c>
      <c r="K7" s="33" t="s">
        <v>5</v>
      </c>
      <c r="L7" s="33" t="s">
        <v>6</v>
      </c>
      <c r="M7" s="33" t="s">
        <v>7</v>
      </c>
      <c r="N7" s="33" t="s">
        <v>8</v>
      </c>
      <c r="O7" s="33" t="s">
        <v>9</v>
      </c>
      <c r="P7" s="33" t="s">
        <v>10</v>
      </c>
      <c r="Q7" s="33" t="s">
        <v>11</v>
      </c>
      <c r="R7" s="33" t="s">
        <v>12</v>
      </c>
    </row>
    <row r="8" spans="1:18" x14ac:dyDescent="0.2">
      <c r="A8" s="9" t="s">
        <v>15</v>
      </c>
      <c r="D8" s="16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B9" s="5" t="s">
        <v>27</v>
      </c>
      <c r="C9" s="2" t="s">
        <v>16</v>
      </c>
      <c r="D9" s="14"/>
      <c r="E9" s="34">
        <f>MIN(G9:R9)</f>
        <v>-9.5</v>
      </c>
      <c r="F9" s="14"/>
      <c r="G9" s="14">
        <v>-6.5</v>
      </c>
      <c r="H9" s="14">
        <v>-9.5</v>
      </c>
      <c r="I9" s="14">
        <v>-3.6</v>
      </c>
      <c r="J9" s="14">
        <v>-1.6</v>
      </c>
      <c r="K9" s="14">
        <v>-2.6</v>
      </c>
      <c r="L9" s="14">
        <v>7.1</v>
      </c>
      <c r="M9" s="14">
        <v>10.1</v>
      </c>
      <c r="N9" s="14">
        <v>8.8000000000000007</v>
      </c>
      <c r="O9" s="14">
        <v>4.5999999999999996</v>
      </c>
      <c r="P9" s="14">
        <v>2.2000000000000002</v>
      </c>
      <c r="Q9" s="14">
        <v>-2.9</v>
      </c>
      <c r="R9" s="14">
        <v>-3.7</v>
      </c>
    </row>
    <row r="10" spans="1:18" x14ac:dyDescent="0.2">
      <c r="B10" s="5" t="s">
        <v>28</v>
      </c>
      <c r="C10" s="2" t="s">
        <v>16</v>
      </c>
      <c r="D10" s="14"/>
      <c r="E10" s="34">
        <f>MAX(G10:R10)</f>
        <v>35.4</v>
      </c>
      <c r="F10" s="14"/>
      <c r="G10" s="14">
        <v>8</v>
      </c>
      <c r="H10" s="14">
        <v>17.7</v>
      </c>
      <c r="I10" s="14">
        <v>18.399999999999999</v>
      </c>
      <c r="J10" s="14">
        <v>22.5</v>
      </c>
      <c r="K10" s="14">
        <v>22.4</v>
      </c>
      <c r="L10" s="14">
        <v>34.4</v>
      </c>
      <c r="M10" s="14">
        <v>35.4</v>
      </c>
      <c r="N10" s="14">
        <v>31.2</v>
      </c>
      <c r="O10" s="14">
        <v>27.2</v>
      </c>
      <c r="P10" s="14">
        <v>22.6</v>
      </c>
      <c r="Q10" s="14">
        <v>15.5</v>
      </c>
      <c r="R10" s="14">
        <v>13</v>
      </c>
    </row>
    <row r="11" spans="1:18" x14ac:dyDescent="0.2">
      <c r="B11" s="5" t="s">
        <v>42</v>
      </c>
      <c r="C11" s="2" t="s">
        <v>16</v>
      </c>
      <c r="D11" s="14"/>
      <c r="E11" s="34">
        <f>AVERAGE(G11:R11)</f>
        <v>10.024999999999999</v>
      </c>
      <c r="F11" s="14"/>
      <c r="G11" s="14">
        <v>0.1</v>
      </c>
      <c r="H11" s="14">
        <v>2.5</v>
      </c>
      <c r="I11" s="14">
        <v>6.2</v>
      </c>
      <c r="J11" s="14">
        <v>8.6</v>
      </c>
      <c r="K11" s="14">
        <v>10.6</v>
      </c>
      <c r="L11" s="14">
        <v>19</v>
      </c>
      <c r="M11" s="14">
        <v>20.7</v>
      </c>
      <c r="N11" s="14">
        <v>18.8</v>
      </c>
      <c r="O11" s="14">
        <v>15</v>
      </c>
      <c r="P11" s="14">
        <v>11.1</v>
      </c>
      <c r="Q11" s="14">
        <v>4.5999999999999996</v>
      </c>
      <c r="R11" s="14">
        <v>3.1</v>
      </c>
    </row>
    <row r="12" spans="1:18" x14ac:dyDescent="0.2">
      <c r="B12" s="22" t="s">
        <v>39</v>
      </c>
      <c r="C12" s="2" t="s">
        <v>16</v>
      </c>
      <c r="D12" s="23"/>
      <c r="E12" s="35">
        <f>IF(R12="",AVERAGE(G12:R12),8.8)</f>
        <v>8.8000000000000007</v>
      </c>
      <c r="F12" s="23"/>
      <c r="G12" s="23">
        <v>-0.4</v>
      </c>
      <c r="H12" s="23">
        <v>0.7</v>
      </c>
      <c r="I12" s="23">
        <v>4.7</v>
      </c>
      <c r="J12" s="23">
        <v>8.1</v>
      </c>
      <c r="K12" s="23">
        <v>12.7</v>
      </c>
      <c r="L12" s="23">
        <v>16</v>
      </c>
      <c r="M12" s="23">
        <v>18.3</v>
      </c>
      <c r="N12" s="23">
        <v>17.7</v>
      </c>
      <c r="O12" s="23">
        <v>13.7</v>
      </c>
      <c r="P12" s="23">
        <v>9.3000000000000007</v>
      </c>
      <c r="Q12" s="23">
        <v>3.7</v>
      </c>
      <c r="R12" s="23">
        <v>0.6</v>
      </c>
    </row>
    <row r="13" spans="1:18" x14ac:dyDescent="0.2">
      <c r="B13" s="5" t="s">
        <v>40</v>
      </c>
      <c r="C13" s="2" t="s">
        <v>16</v>
      </c>
      <c r="D13" s="14"/>
      <c r="E13" s="34">
        <f>E11-E12</f>
        <v>1.2249999999999979</v>
      </c>
      <c r="F13" s="14"/>
      <c r="G13" s="14">
        <f t="shared" ref="G13" si="0">IF(G11="","",G11-G12)</f>
        <v>0.5</v>
      </c>
      <c r="H13" s="14">
        <f t="shared" ref="H13:R13" si="1">IF(H11="","",H11-H12)</f>
        <v>1.8</v>
      </c>
      <c r="I13" s="14">
        <f t="shared" si="1"/>
        <v>1.5</v>
      </c>
      <c r="J13" s="14">
        <f t="shared" si="1"/>
        <v>0.5</v>
      </c>
      <c r="K13" s="14">
        <f t="shared" si="1"/>
        <v>-2.0999999999999996</v>
      </c>
      <c r="L13" s="14">
        <f t="shared" si="1"/>
        <v>3</v>
      </c>
      <c r="M13" s="14">
        <f t="shared" si="1"/>
        <v>2.3999999999999986</v>
      </c>
      <c r="N13" s="14">
        <f t="shared" si="1"/>
        <v>1.1000000000000014</v>
      </c>
      <c r="O13" s="14">
        <f t="shared" si="1"/>
        <v>1.3000000000000007</v>
      </c>
      <c r="P13" s="14">
        <f t="shared" si="1"/>
        <v>1.7999999999999989</v>
      </c>
      <c r="Q13" s="14">
        <f t="shared" si="1"/>
        <v>0.89999999999999947</v>
      </c>
      <c r="R13" s="14">
        <f t="shared" si="1"/>
        <v>2.5</v>
      </c>
    </row>
    <row r="14" spans="1:18" x14ac:dyDescent="0.2">
      <c r="A14" s="24" t="s">
        <v>17</v>
      </c>
      <c r="B14" s="25"/>
      <c r="C14" s="26"/>
      <c r="D14" s="27"/>
      <c r="E14" s="3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">
      <c r="B15" s="5" t="s">
        <v>43</v>
      </c>
      <c r="C15" s="2" t="s">
        <v>18</v>
      </c>
      <c r="D15" s="16"/>
      <c r="E15" s="37">
        <f>SUM(G15:R15)</f>
        <v>1985</v>
      </c>
      <c r="F15" s="16"/>
      <c r="G15" s="16">
        <v>74.7</v>
      </c>
      <c r="H15" s="16">
        <v>176.5</v>
      </c>
      <c r="I15" s="16">
        <v>183.8</v>
      </c>
      <c r="J15" s="16">
        <v>178.5</v>
      </c>
      <c r="K15" s="16">
        <v>166.7</v>
      </c>
      <c r="L15" s="16">
        <v>276.3</v>
      </c>
      <c r="M15" s="16">
        <v>278</v>
      </c>
      <c r="N15" s="16">
        <v>234.6</v>
      </c>
      <c r="O15" s="16">
        <v>219.7</v>
      </c>
      <c r="P15" s="16">
        <v>115.6</v>
      </c>
      <c r="Q15" s="16">
        <v>35.200000000000003</v>
      </c>
      <c r="R15" s="16">
        <v>45.4</v>
      </c>
    </row>
    <row r="16" spans="1:18" x14ac:dyDescent="0.2">
      <c r="B16" s="22" t="s">
        <v>39</v>
      </c>
      <c r="C16" s="2" t="s">
        <v>18</v>
      </c>
      <c r="D16" s="28"/>
      <c r="E16" s="38">
        <f>IF(R16="",SUM(G16:R16),1682)</f>
        <v>1682</v>
      </c>
      <c r="F16" s="28"/>
      <c r="G16" s="28">
        <v>64</v>
      </c>
      <c r="H16" s="28">
        <v>87</v>
      </c>
      <c r="I16" s="28">
        <v>137</v>
      </c>
      <c r="J16" s="28">
        <v>159</v>
      </c>
      <c r="K16" s="28">
        <v>182</v>
      </c>
      <c r="L16" s="28">
        <v>205</v>
      </c>
      <c r="M16" s="28">
        <v>236</v>
      </c>
      <c r="N16" s="28">
        <v>217</v>
      </c>
      <c r="O16" s="28">
        <v>165</v>
      </c>
      <c r="P16" s="28">
        <v>113</v>
      </c>
      <c r="Q16" s="28">
        <v>68</v>
      </c>
      <c r="R16" s="28">
        <v>49</v>
      </c>
    </row>
    <row r="17" spans="1:18" x14ac:dyDescent="0.2">
      <c r="A17" s="29"/>
      <c r="B17" s="5" t="s">
        <v>40</v>
      </c>
      <c r="C17" s="19" t="s">
        <v>18</v>
      </c>
      <c r="D17" s="21"/>
      <c r="E17" s="39">
        <f>E15-E16</f>
        <v>303</v>
      </c>
      <c r="F17" s="21"/>
      <c r="G17" s="16">
        <f t="shared" ref="G17:R17" si="2">IF(G15="","",G15-G16)</f>
        <v>10.700000000000003</v>
      </c>
      <c r="H17" s="16">
        <f t="shared" si="2"/>
        <v>89.5</v>
      </c>
      <c r="I17" s="16">
        <f t="shared" si="2"/>
        <v>46.800000000000011</v>
      </c>
      <c r="J17" s="16">
        <f t="shared" si="2"/>
        <v>19.5</v>
      </c>
      <c r="K17" s="16">
        <f t="shared" si="2"/>
        <v>-15.300000000000011</v>
      </c>
      <c r="L17" s="16">
        <f t="shared" si="2"/>
        <v>71.300000000000011</v>
      </c>
      <c r="M17" s="16">
        <f t="shared" si="2"/>
        <v>42</v>
      </c>
      <c r="N17" s="16">
        <f t="shared" si="2"/>
        <v>17.599999999999994</v>
      </c>
      <c r="O17" s="16">
        <f t="shared" si="2"/>
        <v>54.699999999999989</v>
      </c>
      <c r="P17" s="16">
        <f t="shared" si="2"/>
        <v>2.5999999999999943</v>
      </c>
      <c r="Q17" s="16">
        <f t="shared" si="2"/>
        <v>-32.799999999999997</v>
      </c>
      <c r="R17" s="16">
        <f t="shared" si="2"/>
        <v>-3.6000000000000014</v>
      </c>
    </row>
    <row r="18" spans="1:18" x14ac:dyDescent="0.2">
      <c r="A18" s="24" t="s">
        <v>19</v>
      </c>
      <c r="B18" s="25"/>
      <c r="C18" s="26"/>
      <c r="D18" s="27"/>
      <c r="E18" s="3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">
      <c r="B19" s="5" t="s">
        <v>43</v>
      </c>
      <c r="C19" s="2" t="s">
        <v>20</v>
      </c>
      <c r="D19" s="16"/>
      <c r="E19" s="37">
        <f>SUM(G19:R19)</f>
        <v>999.3</v>
      </c>
      <c r="F19" s="16"/>
      <c r="G19" s="16">
        <v>32.5</v>
      </c>
      <c r="H19" s="16">
        <v>43.7</v>
      </c>
      <c r="I19" s="16">
        <v>63.9</v>
      </c>
      <c r="J19" s="16">
        <v>52.6</v>
      </c>
      <c r="K19" s="16">
        <v>133</v>
      </c>
      <c r="L19" s="16">
        <v>81.7</v>
      </c>
      <c r="M19" s="16">
        <v>73.2</v>
      </c>
      <c r="N19" s="16">
        <v>124.1</v>
      </c>
      <c r="O19" s="16">
        <v>73.8</v>
      </c>
      <c r="P19" s="16">
        <v>147.6</v>
      </c>
      <c r="Q19" s="16">
        <v>89.7</v>
      </c>
      <c r="R19" s="16">
        <v>83.5</v>
      </c>
    </row>
    <row r="20" spans="1:18" x14ac:dyDescent="0.2">
      <c r="B20" s="22" t="s">
        <v>39</v>
      </c>
      <c r="C20" s="2" t="s">
        <v>20</v>
      </c>
      <c r="D20" s="28"/>
      <c r="E20" s="38">
        <f>IF(R20="",SUM(G20:R20),1059)</f>
        <v>1059</v>
      </c>
      <c r="F20" s="28"/>
      <c r="G20" s="28">
        <v>60</v>
      </c>
      <c r="H20" s="28">
        <v>55</v>
      </c>
      <c r="I20" s="28">
        <v>73</v>
      </c>
      <c r="J20" s="28">
        <v>82</v>
      </c>
      <c r="K20" s="28">
        <v>119</v>
      </c>
      <c r="L20" s="28">
        <v>111</v>
      </c>
      <c r="M20" s="28">
        <v>106</v>
      </c>
      <c r="N20" s="28">
        <v>116</v>
      </c>
      <c r="O20" s="28">
        <v>99</v>
      </c>
      <c r="P20" s="28">
        <v>88</v>
      </c>
      <c r="Q20" s="28">
        <v>76</v>
      </c>
      <c r="R20" s="28">
        <v>74</v>
      </c>
    </row>
    <row r="21" spans="1:18" x14ac:dyDescent="0.2">
      <c r="A21" s="29"/>
      <c r="B21" s="5" t="s">
        <v>40</v>
      </c>
      <c r="C21" s="19" t="s">
        <v>20</v>
      </c>
      <c r="D21" s="21"/>
      <c r="E21" s="39">
        <f>E19-E20</f>
        <v>-59.700000000000045</v>
      </c>
      <c r="F21" s="21"/>
      <c r="G21" s="16">
        <f t="shared" ref="G21:R21" si="3">IF(G19="","",G19-G20)</f>
        <v>-27.5</v>
      </c>
      <c r="H21" s="16">
        <f t="shared" si="3"/>
        <v>-11.299999999999997</v>
      </c>
      <c r="I21" s="16">
        <f t="shared" si="3"/>
        <v>-9.1000000000000014</v>
      </c>
      <c r="J21" s="16">
        <f t="shared" si="3"/>
        <v>-29.4</v>
      </c>
      <c r="K21" s="16">
        <f t="shared" si="3"/>
        <v>14</v>
      </c>
      <c r="L21" s="16">
        <f t="shared" si="3"/>
        <v>-29.299999999999997</v>
      </c>
      <c r="M21" s="16">
        <f t="shared" si="3"/>
        <v>-32.799999999999997</v>
      </c>
      <c r="N21" s="16">
        <f t="shared" si="3"/>
        <v>8.0999999999999943</v>
      </c>
      <c r="O21" s="16">
        <f t="shared" si="3"/>
        <v>-25.200000000000003</v>
      </c>
      <c r="P21" s="16">
        <f t="shared" si="3"/>
        <v>59.599999999999994</v>
      </c>
      <c r="Q21" s="16">
        <f t="shared" si="3"/>
        <v>13.700000000000003</v>
      </c>
      <c r="R21" s="16">
        <f t="shared" si="3"/>
        <v>9.5</v>
      </c>
    </row>
    <row r="22" spans="1:18" x14ac:dyDescent="0.2">
      <c r="A22" s="24" t="s">
        <v>21</v>
      </c>
      <c r="B22" s="25"/>
      <c r="C22" s="26"/>
      <c r="D22" s="27"/>
      <c r="E22" s="4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">
      <c r="A23" s="29"/>
      <c r="B23" s="29" t="s">
        <v>29</v>
      </c>
      <c r="C23" s="19" t="s">
        <v>22</v>
      </c>
      <c r="D23" s="21"/>
      <c r="E23" s="41">
        <f>SUM(G23:R23)</f>
        <v>65</v>
      </c>
      <c r="F23" s="21"/>
      <c r="G23" s="16">
        <v>28</v>
      </c>
      <c r="H23" s="16">
        <v>19</v>
      </c>
      <c r="I23" s="16">
        <v>0</v>
      </c>
      <c r="J23" s="16">
        <v>8</v>
      </c>
      <c r="K23" s="16">
        <v>4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6</v>
      </c>
    </row>
    <row r="24" spans="1:18" x14ac:dyDescent="0.2">
      <c r="A24" s="24" t="s">
        <v>23</v>
      </c>
      <c r="B24" s="25"/>
      <c r="C24" s="26"/>
      <c r="D24" s="27"/>
      <c r="E24" s="4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">
      <c r="A25" s="29"/>
      <c r="B25" s="29" t="s">
        <v>28</v>
      </c>
      <c r="C25" s="19" t="s">
        <v>24</v>
      </c>
      <c r="D25" s="21"/>
      <c r="E25" s="42">
        <f>MAX(G25:R25)</f>
        <v>98.6</v>
      </c>
      <c r="F25" s="21"/>
      <c r="G25" s="16">
        <v>70.599999999999994</v>
      </c>
      <c r="H25" s="16">
        <v>74.900000000000006</v>
      </c>
      <c r="I25" s="16">
        <v>98.6</v>
      </c>
      <c r="J25" s="16">
        <v>80.3</v>
      </c>
      <c r="K25" s="16">
        <v>63.7</v>
      </c>
      <c r="L25" s="16">
        <v>54.7</v>
      </c>
      <c r="M25" s="16">
        <v>60.5</v>
      </c>
      <c r="N25" s="16">
        <v>46.1</v>
      </c>
      <c r="O25" s="16">
        <v>59</v>
      </c>
      <c r="P25" s="16">
        <v>50.8</v>
      </c>
      <c r="Q25" s="16">
        <v>60.1</v>
      </c>
      <c r="R25" s="16">
        <v>79.2</v>
      </c>
    </row>
    <row r="26" spans="1:18" x14ac:dyDescent="0.2">
      <c r="A26" s="24" t="s">
        <v>25</v>
      </c>
      <c r="B26" s="25"/>
      <c r="C26" s="26"/>
      <c r="D26" s="27"/>
      <c r="E26" s="4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5" t="s">
        <v>30</v>
      </c>
      <c r="D27" s="16"/>
      <c r="E27" s="16">
        <f>SUM(G27:R27)</f>
        <v>139</v>
      </c>
      <c r="F27" s="16"/>
      <c r="G27" s="16">
        <v>13</v>
      </c>
      <c r="H27" s="16">
        <v>6</v>
      </c>
      <c r="I27" s="16">
        <v>13</v>
      </c>
      <c r="J27" s="16">
        <v>8</v>
      </c>
      <c r="K27" s="16">
        <v>16</v>
      </c>
      <c r="L27" s="16">
        <v>9</v>
      </c>
      <c r="M27" s="16">
        <v>6</v>
      </c>
      <c r="N27" s="16">
        <v>13</v>
      </c>
      <c r="O27" s="16">
        <v>9</v>
      </c>
      <c r="P27" s="16">
        <v>17</v>
      </c>
      <c r="Q27" s="16">
        <v>15</v>
      </c>
      <c r="R27" s="16">
        <v>14</v>
      </c>
    </row>
    <row r="28" spans="1:18" x14ac:dyDescent="0.2">
      <c r="B28" s="5" t="s">
        <v>31</v>
      </c>
      <c r="D28" s="16"/>
      <c r="E28" s="16">
        <f>SUM(G28:R28)</f>
        <v>8</v>
      </c>
      <c r="F28" s="16"/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2</v>
      </c>
      <c r="M28" s="16">
        <v>1</v>
      </c>
      <c r="N28" s="16">
        <v>3</v>
      </c>
      <c r="O28" s="16">
        <v>2</v>
      </c>
      <c r="P28" s="16">
        <v>0</v>
      </c>
      <c r="Q28" s="16">
        <v>0</v>
      </c>
      <c r="R28" s="16">
        <v>0</v>
      </c>
    </row>
    <row r="29" spans="1:18" x14ac:dyDescent="0.2">
      <c r="B29" s="5" t="s">
        <v>32</v>
      </c>
      <c r="D29" s="16"/>
      <c r="E29" s="16">
        <f>SUM(G29:R29)</f>
        <v>100</v>
      </c>
      <c r="F29" s="16"/>
      <c r="G29" s="16">
        <v>25</v>
      </c>
      <c r="H29" s="16">
        <v>24</v>
      </c>
      <c r="I29" s="16">
        <v>14</v>
      </c>
      <c r="J29" s="16">
        <v>4</v>
      </c>
      <c r="K29" s="16">
        <v>3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12</v>
      </c>
      <c r="R29" s="16">
        <v>18</v>
      </c>
    </row>
    <row r="30" spans="1:18" x14ac:dyDescent="0.2">
      <c r="A30" s="20"/>
      <c r="B30" s="20" t="s">
        <v>33</v>
      </c>
      <c r="C30" s="19"/>
      <c r="D30" s="21"/>
      <c r="E30" s="21">
        <f>SUM(G30:R30)</f>
        <v>56</v>
      </c>
      <c r="F30" s="21"/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15</v>
      </c>
      <c r="M30" s="16">
        <v>20</v>
      </c>
      <c r="N30" s="16">
        <v>17</v>
      </c>
      <c r="O30" s="16">
        <v>4</v>
      </c>
      <c r="P30" s="16">
        <v>0</v>
      </c>
      <c r="Q30" s="16">
        <v>0</v>
      </c>
      <c r="R30" s="16">
        <v>0</v>
      </c>
    </row>
    <row r="31" spans="1:18" x14ac:dyDescent="0.2">
      <c r="A31" s="24" t="s">
        <v>26</v>
      </c>
      <c r="B31" s="25"/>
      <c r="C31" s="26"/>
      <c r="D31" s="27"/>
      <c r="E31" s="4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A32" s="20"/>
      <c r="B32" s="20" t="s">
        <v>34</v>
      </c>
      <c r="C32" s="19"/>
      <c r="D32" s="21"/>
      <c r="E32" s="21">
        <f>SUM(G32:R32)</f>
        <v>221</v>
      </c>
      <c r="F32" s="21"/>
      <c r="G32" s="21">
        <v>31</v>
      </c>
      <c r="H32" s="21">
        <v>28</v>
      </c>
      <c r="I32" s="21">
        <v>31</v>
      </c>
      <c r="J32" s="21">
        <v>24</v>
      </c>
      <c r="K32" s="21">
        <v>20</v>
      </c>
      <c r="L32" s="21">
        <v>1</v>
      </c>
      <c r="M32" s="21">
        <v>0</v>
      </c>
      <c r="N32" s="21">
        <v>0</v>
      </c>
      <c r="O32" s="21">
        <v>6</v>
      </c>
      <c r="P32" s="21">
        <v>20</v>
      </c>
      <c r="Q32" s="21">
        <v>29</v>
      </c>
      <c r="R32" s="21">
        <v>31</v>
      </c>
    </row>
    <row r="33" spans="1:18" x14ac:dyDescent="0.2">
      <c r="A33" s="9" t="s">
        <v>54</v>
      </c>
      <c r="D33" s="16"/>
      <c r="E33" s="4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">
      <c r="A34" s="1"/>
      <c r="B34" s="1" t="s">
        <v>45</v>
      </c>
      <c r="D34" s="16"/>
      <c r="E34" s="4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">
      <c r="A35" s="20"/>
      <c r="B35" s="20" t="s">
        <v>35</v>
      </c>
      <c r="C35" s="19"/>
      <c r="D35" s="21"/>
      <c r="E35" s="44">
        <f>SUM(G35:R35)</f>
        <v>3297.1000000000004</v>
      </c>
      <c r="F35" s="21"/>
      <c r="G35" s="21">
        <v>617.70000000000005</v>
      </c>
      <c r="H35" s="21">
        <v>489.2</v>
      </c>
      <c r="I35" s="21">
        <v>428.5</v>
      </c>
      <c r="J35" s="21">
        <v>303.2</v>
      </c>
      <c r="K35" s="21">
        <v>226.3</v>
      </c>
      <c r="L35" s="21">
        <v>8.4</v>
      </c>
      <c r="M35" s="21">
        <v>0</v>
      </c>
      <c r="N35" s="21">
        <v>0</v>
      </c>
      <c r="O35" s="21">
        <v>51.1</v>
      </c>
      <c r="P35" s="21">
        <v>196.4</v>
      </c>
      <c r="Q35" s="21">
        <v>453</v>
      </c>
      <c r="R35" s="21">
        <v>523.29999999999995</v>
      </c>
    </row>
    <row r="36" spans="1:18" ht="11.25" customHeight="1" x14ac:dyDescent="0.2">
      <c r="A36" s="1"/>
      <c r="B36" s="1"/>
      <c r="R36" s="8" t="s">
        <v>0</v>
      </c>
    </row>
    <row r="37" spans="1:18" ht="11.25" customHeight="1" x14ac:dyDescent="0.2">
      <c r="A37" s="46" t="s">
        <v>49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1.25" customHeight="1" x14ac:dyDescent="0.2">
      <c r="A38" s="46" t="s">
        <v>44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">
      <c r="R39" s="2" t="s">
        <v>41</v>
      </c>
    </row>
  </sheetData>
  <mergeCells count="2">
    <mergeCell ref="A37:R37"/>
    <mergeCell ref="A38:R38"/>
  </mergeCells>
  <pageMargins left="0.55118110236220474" right="0.27559055118110237" top="0.23622047244094491" bottom="0.78740157480314965" header="0.31496062992125984" footer="0.35433070866141736"/>
  <pageSetup paperSize="9" orientation="landscape" r:id="rId1"/>
  <headerFooter>
    <oddFooter>&amp;L&amp;8Abteilung Aussenbeziehungen und Statistik (Austa), Junkerngasse 47, Postfach, 3000 Bern 8
Telefon 031 321 75 31, statistik@bern.ch, www.bern.ch/statistik&amp;R&amp;8&amp;D</oddFooter>
  </headerFooter>
  <rowBreaks count="1" manualBreakCount="1">
    <brk id="25" max="16383" man="1"/>
  </rowBreaks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2024</vt:lpstr>
      <vt:lpstr>2023</vt:lpstr>
      <vt:lpstr>2022</vt:lpstr>
      <vt:lpstr>2021</vt:lpstr>
      <vt:lpstr>2020</vt:lpstr>
      <vt:lpstr>2019</vt:lpstr>
      <vt:lpstr>'2022'!Drucktitel</vt:lpstr>
      <vt:lpstr>'2023'!Drucktitel</vt:lpstr>
      <vt:lpstr>'2024'!Drucktitel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Barreto Portela Denisse, PRD AUSTA</cp:lastModifiedBy>
  <cp:lastPrinted>2024-04-22T08:54:33Z</cp:lastPrinted>
  <dcterms:created xsi:type="dcterms:W3CDTF">2021-01-07T07:09:33Z</dcterms:created>
  <dcterms:modified xsi:type="dcterms:W3CDTF">2024-04-22T08:58:22Z</dcterms:modified>
</cp:coreProperties>
</file>